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suzan\OneDrive\Documents\CBEA\Alsea Report\"/>
    </mc:Choice>
  </mc:AlternateContent>
  <xr:revisionPtr revIDLastSave="0" documentId="13_ncr:1_{039AFB81-0FE7-4F4E-ACBC-FD3A9DEFF050}" xr6:coauthVersionLast="47" xr6:coauthVersionMax="47" xr10:uidLastSave="{00000000-0000-0000-0000-000000000000}"/>
  <bookViews>
    <workbookView xWindow="28680" yWindow="-120" windowWidth="29040" windowHeight="15720" firstSheet="1" activeTab="3" xr2:uid="{00000000-000D-0000-FFFF-FFFF00000000}"/>
  </bookViews>
  <sheets>
    <sheet name="Contacts " sheetId="10" r:id="rId1"/>
    <sheet name="Energy Data" sheetId="16" r:id="rId2"/>
    <sheet name="EEM Summary" sheetId="2" r:id="rId3"/>
    <sheet name="EEM #1 Lighting Upgrade  " sheetId="3" r:id="rId4"/>
    <sheet name="EEM #2  Occupancy Sensors" sheetId="6" r:id="rId5"/>
    <sheet name="EEM #3 Upgrade Controls" sheetId="9" r:id="rId6"/>
    <sheet name="EEM #4 New Heat Pump " sheetId="18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3" roundtripDataSignature="AMtx7mgXHsV+bcyvPEUekFEXUK6gzua0bg=="/>
    </ext>
  </extLst>
</workbook>
</file>

<file path=xl/calcChain.xml><?xml version="1.0" encoding="utf-8"?>
<calcChain xmlns="http://schemas.openxmlformats.org/spreadsheetml/2006/main">
  <c r="D36" i="3" l="1"/>
  <c r="O47" i="3"/>
  <c r="I43" i="6"/>
  <c r="J25" i="2"/>
  <c r="E26" i="2"/>
  <c r="C33" i="16"/>
  <c r="C32" i="16"/>
  <c r="G25" i="2"/>
  <c r="G24" i="2"/>
  <c r="E24" i="2"/>
  <c r="K12" i="2"/>
  <c r="J12" i="2"/>
  <c r="G12" i="2"/>
  <c r="K25" i="18"/>
  <c r="K22" i="18"/>
  <c r="E10" i="18"/>
  <c r="K18" i="18" s="1"/>
  <c r="E6" i="18"/>
  <c r="E10" i="9"/>
  <c r="E11" i="9" s="1"/>
  <c r="K19" i="9" s="1"/>
  <c r="E6" i="9"/>
  <c r="K10" i="2"/>
  <c r="L38" i="6"/>
  <c r="L32" i="6"/>
  <c r="L30" i="6"/>
  <c r="L29" i="6"/>
  <c r="F24" i="6"/>
  <c r="F23" i="6"/>
  <c r="F4" i="6"/>
  <c r="F21" i="6" s="1"/>
  <c r="F20" i="6"/>
  <c r="M25" i="6"/>
  <c r="F17" i="6"/>
  <c r="I12" i="6"/>
  <c r="I11" i="6"/>
  <c r="I10" i="6"/>
  <c r="K9" i="2"/>
  <c r="O53" i="3"/>
  <c r="O43" i="3"/>
  <c r="K30" i="3"/>
  <c r="D30" i="3"/>
  <c r="D29" i="3"/>
  <c r="D25" i="3"/>
  <c r="D24" i="3"/>
  <c r="D19" i="3"/>
  <c r="H16" i="3"/>
  <c r="H13" i="3"/>
  <c r="D21" i="3" s="1"/>
  <c r="H11" i="3"/>
  <c r="F11" i="3"/>
  <c r="H10" i="3"/>
  <c r="F10" i="3"/>
  <c r="G19" i="16"/>
  <c r="D5" i="3"/>
  <c r="O42" i="3" l="1"/>
  <c r="O44" i="3" s="1"/>
  <c r="G9" i="2" s="1"/>
  <c r="D22" i="3"/>
  <c r="D34" i="3"/>
  <c r="D37" i="3" s="1"/>
  <c r="O45" i="3" s="1"/>
  <c r="D27" i="3"/>
  <c r="E11" i="18"/>
  <c r="K19" i="18" s="1"/>
  <c r="K24" i="18" s="1"/>
  <c r="K26" i="18" s="1"/>
  <c r="K18" i="9"/>
  <c r="D33" i="3" l="1"/>
  <c r="D28" i="3"/>
  <c r="D7" i="16"/>
  <c r="I7" i="16" s="1"/>
  <c r="G7" i="16"/>
  <c r="D8" i="16"/>
  <c r="I8" i="16" s="1"/>
  <c r="G8" i="16"/>
  <c r="D9" i="16"/>
  <c r="G9" i="16"/>
  <c r="D10" i="16"/>
  <c r="I10" i="16" s="1"/>
  <c r="G10" i="16"/>
  <c r="D11" i="16"/>
  <c r="I11" i="16" s="1"/>
  <c r="G11" i="16"/>
  <c r="D12" i="16"/>
  <c r="G12" i="16"/>
  <c r="I12" i="16"/>
  <c r="D13" i="16"/>
  <c r="I13" i="16" s="1"/>
  <c r="G13" i="16"/>
  <c r="D14" i="16"/>
  <c r="G14" i="16"/>
  <c r="I14" i="16"/>
  <c r="D15" i="16"/>
  <c r="I15" i="16" s="1"/>
  <c r="G15" i="16"/>
  <c r="D16" i="16"/>
  <c r="I16" i="16" s="1"/>
  <c r="G16" i="16"/>
  <c r="D17" i="16"/>
  <c r="G17" i="16"/>
  <c r="D18" i="16"/>
  <c r="G18" i="16"/>
  <c r="I18" i="16"/>
  <c r="C19" i="16"/>
  <c r="C23" i="16" s="1"/>
  <c r="F19" i="16"/>
  <c r="H19" i="16"/>
  <c r="O46" i="3" l="1"/>
  <c r="H9" i="2" s="1"/>
  <c r="I17" i="16"/>
  <c r="I9" i="16"/>
  <c r="I19" i="16"/>
  <c r="D19" i="16"/>
  <c r="E19" i="16" s="1"/>
  <c r="K11" i="2" l="1"/>
  <c r="K22" i="9"/>
  <c r="G11" i="2" l="1"/>
  <c r="L36" i="6" l="1"/>
  <c r="J24" i="2" l="1"/>
  <c r="L31" i="6" l="1"/>
  <c r="L12" i="2"/>
  <c r="G10" i="2" l="1"/>
  <c r="K24" i="9"/>
  <c r="K26" i="9" s="1"/>
  <c r="J11" i="2"/>
  <c r="L11" i="2" s="1"/>
  <c r="J10" i="2" l="1"/>
  <c r="L37" i="6"/>
  <c r="L39" i="6" s="1"/>
  <c r="K14" i="2" l="1"/>
  <c r="I14" i="2"/>
  <c r="L10" i="2"/>
  <c r="O52" i="3" l="1"/>
  <c r="J9" i="2" s="1"/>
  <c r="G14" i="2" l="1"/>
  <c r="D39" i="3" l="1"/>
  <c r="O54" i="3"/>
  <c r="L9" i="2" l="1"/>
  <c r="J14" i="2"/>
  <c r="L14" i="2" s="1"/>
  <c r="E25" i="2"/>
  <c r="L24" i="16"/>
  <c r="L25" i="16"/>
  <c r="C24" i="16"/>
  <c r="C25" i="16"/>
  <c r="C26" i="16"/>
</calcChain>
</file>

<file path=xl/sharedStrings.xml><?xml version="1.0" encoding="utf-8"?>
<sst xmlns="http://schemas.openxmlformats.org/spreadsheetml/2006/main" count="347" uniqueCount="191">
  <si>
    <t>Fixture Type</t>
  </si>
  <si>
    <t>Description</t>
  </si>
  <si>
    <t>Watt/Fixture</t>
  </si>
  <si>
    <t>Quantity</t>
  </si>
  <si>
    <t>Total Watt  Fixture Type</t>
  </si>
  <si>
    <t xml:space="preserve"> </t>
  </si>
  <si>
    <t>kWh</t>
  </si>
  <si>
    <t xml:space="preserve">kWh Savings = </t>
  </si>
  <si>
    <t>kW</t>
  </si>
  <si>
    <t xml:space="preserve">Demand Savings = </t>
  </si>
  <si>
    <t>EEM #1 Lighting Upgrade</t>
  </si>
  <si>
    <t>Elec Demand Cost Savings =</t>
  </si>
  <si>
    <t>Elec Cost Savings =</t>
  </si>
  <si>
    <t>Demand Cost =</t>
  </si>
  <si>
    <t>per kW</t>
  </si>
  <si>
    <t>per kWh</t>
  </si>
  <si>
    <t xml:space="preserve">Total Savings = </t>
  </si>
  <si>
    <t>EEM Summary Table</t>
  </si>
  <si>
    <t>Measure Number</t>
  </si>
  <si>
    <t>Measure Description</t>
  </si>
  <si>
    <t>Annual Energy and Cost Savings</t>
  </si>
  <si>
    <t>Measure Cost and Simple Payback</t>
  </si>
  <si>
    <t xml:space="preserve">Electricity Savings   </t>
  </si>
  <si>
    <t xml:space="preserve">Gas Fuel Savings  </t>
  </si>
  <si>
    <t>Total Cost Savings</t>
  </si>
  <si>
    <t>Measure Cost</t>
  </si>
  <si>
    <t xml:space="preserve">Simple Payback </t>
  </si>
  <si>
    <t>Therms</t>
  </si>
  <si>
    <t>Year</t>
  </si>
  <si>
    <t>EEM 1</t>
  </si>
  <si>
    <t>-</t>
  </si>
  <si>
    <t>EEM 2</t>
  </si>
  <si>
    <t>EEM 3</t>
  </si>
  <si>
    <t>Totals (Recommended Measures)</t>
  </si>
  <si>
    <t>kWh per year</t>
  </si>
  <si>
    <t>Occupancy Sensors</t>
  </si>
  <si>
    <t>Existing  Conditions</t>
  </si>
  <si>
    <t>`</t>
  </si>
  <si>
    <t>Annual Energy Usage &amp; Savings Estimate</t>
  </si>
  <si>
    <t>Baseline Electric Usage (kWh)</t>
  </si>
  <si>
    <t>Proposed Electric Usage (kWh)</t>
  </si>
  <si>
    <t>Electric Savings (kWh)</t>
  </si>
  <si>
    <t>Electric Cost Savings ($)</t>
  </si>
  <si>
    <t>Baseline Natural Gas Usage (Therms)</t>
  </si>
  <si>
    <t>Proposed Natural Gas Usage (Therms)</t>
  </si>
  <si>
    <t>Natural Gas Savings (Therms)</t>
  </si>
  <si>
    <t>Natural Gas Savings ($)</t>
  </si>
  <si>
    <t>Annual Energy Cost Savings</t>
  </si>
  <si>
    <t>Measure Cost &amp; Simple Payback</t>
  </si>
  <si>
    <t>Project Cost</t>
  </si>
  <si>
    <t>Simple Payback (Cost/Savings)</t>
  </si>
  <si>
    <t>2021 Totals</t>
  </si>
  <si>
    <t>Other Charges</t>
  </si>
  <si>
    <t>Elec Total Cost</t>
  </si>
  <si>
    <t>Elec Cost/kWh</t>
  </si>
  <si>
    <t>Rooms do not have Occupancy Sensors</t>
  </si>
  <si>
    <t>Watt Existing</t>
  </si>
  <si>
    <t xml:space="preserve">EEM #2   Estimated Savings </t>
  </si>
  <si>
    <t>EEM #2</t>
  </si>
  <si>
    <t>Occupancy Sensor in Spaces</t>
  </si>
  <si>
    <t>Calculations</t>
  </si>
  <si>
    <t xml:space="preserve">Elec Cost =  </t>
  </si>
  <si>
    <t xml:space="preserve">EEM #1   Estimated Savings </t>
  </si>
  <si>
    <t>Participant (Customer) Contact</t>
  </si>
  <si>
    <t>Contact Name</t>
  </si>
  <si>
    <t>Title</t>
  </si>
  <si>
    <t>Phone</t>
  </si>
  <si>
    <t>Email</t>
  </si>
  <si>
    <t>CBEA Contact</t>
  </si>
  <si>
    <t>Suzanne Marinello P.E.</t>
  </si>
  <si>
    <t>Lead Energy Analyst Lead Instructor</t>
  </si>
  <si>
    <t xml:space="preserve">Phone </t>
  </si>
  <si>
    <t>541-207-8205</t>
  </si>
  <si>
    <t>marinellos@lanecc.edu</t>
  </si>
  <si>
    <t>Jacob Ray Gradwohl</t>
  </si>
  <si>
    <t>Lead Student Intern</t>
  </si>
  <si>
    <t>gradwoja@oregonstate.edu</t>
  </si>
  <si>
    <t>Yuki Klein</t>
  </si>
  <si>
    <t>Student Intern</t>
  </si>
  <si>
    <t>kleiny@oregonstate.edu</t>
  </si>
  <si>
    <t>NG Cost/MBtu</t>
  </si>
  <si>
    <t>2021 Electrical Data</t>
  </si>
  <si>
    <t>Month</t>
  </si>
  <si>
    <t>kWh Charge</t>
  </si>
  <si>
    <t>kW Charge</t>
  </si>
  <si>
    <t>Fees</t>
  </si>
  <si>
    <t>May</t>
  </si>
  <si>
    <t>TOTALS</t>
  </si>
  <si>
    <t>Demand Savings (kW)</t>
  </si>
  <si>
    <t>Electric Demand Savings ($)</t>
  </si>
  <si>
    <t>Btu Propane</t>
  </si>
  <si>
    <t>Gallons Propane</t>
  </si>
  <si>
    <t>Gallons Propane 2021</t>
  </si>
  <si>
    <t>sq. ft</t>
  </si>
  <si>
    <t xml:space="preserve">Floor Area = </t>
  </si>
  <si>
    <t>kBtu/sf EUI</t>
  </si>
  <si>
    <t>KBtu/sqft</t>
  </si>
  <si>
    <t>Btu</t>
  </si>
  <si>
    <t xml:space="preserve">Total Energy </t>
  </si>
  <si>
    <t>Btu/gallon</t>
  </si>
  <si>
    <t xml:space="preserve">Propane Fuel Density = </t>
  </si>
  <si>
    <t>Total Btu Propane</t>
  </si>
  <si>
    <t>Total Btu Electricity</t>
  </si>
  <si>
    <t>In additional to electrical use, the facility purchased 81.64 gallons propane for 2021</t>
  </si>
  <si>
    <t>December</t>
  </si>
  <si>
    <t>November</t>
  </si>
  <si>
    <t>October</t>
  </si>
  <si>
    <t>September</t>
  </si>
  <si>
    <t>August</t>
  </si>
  <si>
    <t>July</t>
  </si>
  <si>
    <t>June</t>
  </si>
  <si>
    <t>April</t>
  </si>
  <si>
    <t>March</t>
  </si>
  <si>
    <t>February</t>
  </si>
  <si>
    <t>January</t>
  </si>
  <si>
    <t>Charge/kWh</t>
  </si>
  <si>
    <t>New Existing Heat Pump</t>
  </si>
  <si>
    <t xml:space="preserve">Smart Thermostat </t>
  </si>
  <si>
    <t>Jen Brown</t>
  </si>
  <si>
    <t>541-766-6110</t>
  </si>
  <si>
    <t>jennifer.brown@co.benton.or.us</t>
  </si>
  <si>
    <t>Sustainablilty Coordinator Benton County</t>
  </si>
  <si>
    <t>Paul Wallsinger</t>
  </si>
  <si>
    <t>Facilities Manager</t>
  </si>
  <si>
    <t>Paul.Walklsinger@Co.Benton.OR.US</t>
  </si>
  <si>
    <t>541-766-6821</t>
  </si>
  <si>
    <t>Use this Contact for DOE Report</t>
  </si>
  <si>
    <t>Use this contact for Client Report</t>
  </si>
  <si>
    <t>Insert this Table into Report under "Energy Cost Analysis" 2021 Energy Use</t>
  </si>
  <si>
    <t>Insert this Table into Report "EEM Cost Estimates"</t>
  </si>
  <si>
    <t xml:space="preserve">Electrical Cost = </t>
  </si>
  <si>
    <t>Propane Cost for 2021</t>
  </si>
  <si>
    <t>Existing Conditions</t>
  </si>
  <si>
    <t>lamps per Fixtrure</t>
  </si>
  <si>
    <t>Wall/lamp</t>
  </si>
  <si>
    <t>Watt/fixture</t>
  </si>
  <si>
    <t>Qty</t>
  </si>
  <si>
    <t xml:space="preserve">Total </t>
  </si>
  <si>
    <t>Type "A" Fixture (T8 4 ft)</t>
  </si>
  <si>
    <t>Type "B" Fixture (T8 4 ft)</t>
  </si>
  <si>
    <t>Recommended Change</t>
  </si>
  <si>
    <t>Replace with LED 2 (150 watt/fixture)</t>
  </si>
  <si>
    <t>Watt Recommended</t>
  </si>
  <si>
    <t>Hours "ON"</t>
  </si>
  <si>
    <t>hrs</t>
  </si>
  <si>
    <t>Existing Energy =</t>
  </si>
  <si>
    <t>Existing Energy Cost =</t>
  </si>
  <si>
    <t xml:space="preserve">kWh </t>
  </si>
  <si>
    <t>Proposed Energy =</t>
  </si>
  <si>
    <t>Proposed Energy Cost =</t>
  </si>
  <si>
    <t>Existing Demand =</t>
  </si>
  <si>
    <t>Existing Demand Cost =</t>
  </si>
  <si>
    <t>Proposed Demand =</t>
  </si>
  <si>
    <t>Proposed Demand Cost =</t>
  </si>
  <si>
    <t>Energy (kWh) = Lighting Fixture Watt X No. of Fixture x "ON Hrs</t>
  </si>
  <si>
    <t>Demand (kW) = Lighting total Watt/1000</t>
  </si>
  <si>
    <t>$10/tube</t>
  </si>
  <si>
    <t>Installation</t>
  </si>
  <si>
    <t xml:space="preserve">Estimated Cost/Fixture = </t>
  </si>
  <si>
    <t>$20/Fixture</t>
  </si>
  <si>
    <t>Total Fixtures =</t>
  </si>
  <si>
    <t>Total Cost =</t>
  </si>
  <si>
    <t xml:space="preserve">Lighting Upgrade </t>
  </si>
  <si>
    <t>Type "A"</t>
  </si>
  <si>
    <t>Type "B"</t>
  </si>
  <si>
    <t>T8 4 ft 4 lamp</t>
  </si>
  <si>
    <t>T8 4 ft 2 lamp</t>
  </si>
  <si>
    <t xml:space="preserve">Watt </t>
  </si>
  <si>
    <t>Proposed reduces "ON" Time from 10 hrs/day 5 days per week to 3 days per week</t>
  </si>
  <si>
    <t>"ON" Time Existing=</t>
  </si>
  <si>
    <t xml:space="preserve">"ON" Time proposed = </t>
  </si>
  <si>
    <t xml:space="preserve">Estimated Cost/Sensor = </t>
  </si>
  <si>
    <t>Total Sensors =</t>
  </si>
  <si>
    <t>EEM #3</t>
  </si>
  <si>
    <t xml:space="preserve">EEM #3   Estimated Savings </t>
  </si>
  <si>
    <t xml:space="preserve">Baseline Energy Use = </t>
  </si>
  <si>
    <t>Proposed: Turn units off on Wednesday and Fridays</t>
  </si>
  <si>
    <t>Reduce unoccupied heating temp from 65 deg F to 60 deg F</t>
  </si>
  <si>
    <t xml:space="preserve">Proposed Energy Use = </t>
  </si>
  <si>
    <t xml:space="preserve">Energy Cost Savings = </t>
  </si>
  <si>
    <t>Energy Savings =</t>
  </si>
  <si>
    <t>New Thermostat =</t>
  </si>
  <si>
    <t>EEM # 4</t>
  </si>
  <si>
    <t>New Heat Pump =</t>
  </si>
  <si>
    <t>Btu per year Propane</t>
  </si>
  <si>
    <t>Propane Total Cost</t>
  </si>
  <si>
    <t>MMbtu/yr (Propane)</t>
  </si>
  <si>
    <t xml:space="preserve">MMBtu Propane </t>
  </si>
  <si>
    <t xml:space="preserve">EEM #4   Estimated Savings </t>
  </si>
  <si>
    <t xml:space="preserve">Proposed: High Efficiency Heat Pump with Economizer </t>
  </si>
  <si>
    <t>EEM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</si>
</sst>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&quot;$&quot;#,##0.00"/>
    <numFmt numFmtId="167" formatCode="_(&quot;$&quot;* #,##0.000_);_(&quot;$&quot;* \(#,##0.000\);_(&quot;$&quot;* &quot;-&quot;??_);_(@_)"/>
    <numFmt numFmtId="168" formatCode="_(* #,##0_);_(* \(#,##0\);_(* &quot;-&quot;??_);_(@_)"/>
    <numFmt numFmtId="169" formatCode="0.000"/>
    <numFmt numFmtId="170" formatCode="&quot;$&quot;#,##0"/>
    <numFmt numFmtId="171" formatCode="_(&quot;$&quot;* #,##0.0_);_(&quot;$&quot;* \(#,##0.0\);_(&quot;$&quot;* &quot;-&quot;??_);_(@_)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scheme val="minor"/>
    </font>
    <font>
      <b/>
      <sz val="12"/>
      <color theme="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rgb="FFB6D7A8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44" fontId="10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/>
    <xf numFmtId="0" fontId="21" fillId="0" borderId="0"/>
    <xf numFmtId="44" fontId="7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246">
    <xf numFmtId="0" fontId="0" fillId="0" borderId="0" xfId="0" applyFont="1" applyAlignment="1"/>
    <xf numFmtId="0" fontId="10" fillId="0" borderId="0" xfId="0" applyFont="1"/>
    <xf numFmtId="0" fontId="12" fillId="0" borderId="0" xfId="0" applyFont="1" applyAlignment="1">
      <alignment wrapText="1"/>
    </xf>
    <xf numFmtId="0" fontId="13" fillId="3" borderId="1" xfId="0" applyFont="1" applyFill="1" applyBorder="1" applyAlignment="1">
      <alignment horizontal="right"/>
    </xf>
    <xf numFmtId="0" fontId="13" fillId="3" borderId="4" xfId="0" applyFont="1" applyFill="1" applyBorder="1" applyAlignment="1">
      <alignment horizontal="right"/>
    </xf>
    <xf numFmtId="0" fontId="13" fillId="3" borderId="10" xfId="0" applyFont="1" applyFill="1" applyBorder="1" applyAlignment="1">
      <alignment horizontal="right"/>
    </xf>
    <xf numFmtId="164" fontId="13" fillId="3" borderId="11" xfId="1" applyNumberFormat="1" applyFont="1" applyFill="1" applyBorder="1" applyAlignment="1"/>
    <xf numFmtId="0" fontId="15" fillId="0" borderId="0" xfId="2" applyFont="1"/>
    <xf numFmtId="0" fontId="9" fillId="0" borderId="0" xfId="2"/>
    <xf numFmtId="0" fontId="14" fillId="4" borderId="20" xfId="2" applyFont="1" applyFill="1" applyBorder="1" applyAlignment="1">
      <alignment horizontal="center" wrapText="1"/>
    </xf>
    <xf numFmtId="0" fontId="14" fillId="4" borderId="21" xfId="2" applyFont="1" applyFill="1" applyBorder="1" applyAlignment="1">
      <alignment horizontal="center" wrapText="1"/>
    </xf>
    <xf numFmtId="0" fontId="14" fillId="4" borderId="22" xfId="2" applyFont="1" applyFill="1" applyBorder="1" applyAlignment="1">
      <alignment horizontal="center" vertical="center" wrapText="1"/>
    </xf>
    <xf numFmtId="0" fontId="14" fillId="4" borderId="21" xfId="2" applyFont="1" applyFill="1" applyBorder="1" applyAlignment="1">
      <alignment horizontal="center" vertical="center" wrapText="1"/>
    </xf>
    <xf numFmtId="0" fontId="14" fillId="4" borderId="23" xfId="2" applyFont="1" applyFill="1" applyBorder="1" applyAlignment="1">
      <alignment horizontal="center"/>
    </xf>
    <xf numFmtId="0" fontId="14" fillId="4" borderId="25" xfId="2" applyFont="1" applyFill="1" applyBorder="1" applyAlignment="1">
      <alignment horizontal="center"/>
    </xf>
    <xf numFmtId="0" fontId="14" fillId="4" borderId="26" xfId="2" applyFont="1" applyFill="1" applyBorder="1" applyAlignment="1">
      <alignment horizontal="center"/>
    </xf>
    <xf numFmtId="0" fontId="14" fillId="4" borderId="24" xfId="2" applyFont="1" applyFill="1" applyBorder="1" applyAlignment="1">
      <alignment wrapText="1"/>
    </xf>
    <xf numFmtId="0" fontId="14" fillId="4" borderId="23" xfId="2" applyFont="1" applyFill="1" applyBorder="1"/>
    <xf numFmtId="0" fontId="14" fillId="4" borderId="24" xfId="2" applyFont="1" applyFill="1" applyBorder="1" applyAlignment="1">
      <alignment horizontal="center"/>
    </xf>
    <xf numFmtId="0" fontId="16" fillId="0" borderId="27" xfId="2" applyFont="1" applyBorder="1" applyAlignment="1">
      <alignment horizontal="center"/>
    </xf>
    <xf numFmtId="0" fontId="16" fillId="0" borderId="28" xfId="2" applyFont="1" applyBorder="1"/>
    <xf numFmtId="1" fontId="16" fillId="0" borderId="27" xfId="2" applyNumberFormat="1" applyFont="1" applyBorder="1" applyAlignment="1">
      <alignment horizontal="center"/>
    </xf>
    <xf numFmtId="1" fontId="16" fillId="0" borderId="9" xfId="2" applyNumberFormat="1" applyFont="1" applyBorder="1" applyAlignment="1">
      <alignment horizontal="center"/>
    </xf>
    <xf numFmtId="0" fontId="16" fillId="0" borderId="29" xfId="2" applyFont="1" applyBorder="1" applyAlignment="1">
      <alignment horizontal="center"/>
    </xf>
    <xf numFmtId="164" fontId="16" fillId="0" borderId="28" xfId="3" applyNumberFormat="1" applyFont="1" applyBorder="1" applyAlignment="1">
      <alignment horizontal="center"/>
    </xf>
    <xf numFmtId="164" fontId="16" fillId="0" borderId="27" xfId="3" applyNumberFormat="1" applyFont="1" applyBorder="1" applyAlignment="1">
      <alignment horizontal="center"/>
    </xf>
    <xf numFmtId="1" fontId="16" fillId="0" borderId="28" xfId="2" applyNumberFormat="1" applyFont="1" applyBorder="1" applyAlignment="1">
      <alignment horizontal="center"/>
    </xf>
    <xf numFmtId="0" fontId="16" fillId="0" borderId="22" xfId="2" applyFont="1" applyBorder="1" applyAlignment="1">
      <alignment horizontal="center"/>
    </xf>
    <xf numFmtId="0" fontId="16" fillId="0" borderId="21" xfId="2" applyFont="1" applyBorder="1"/>
    <xf numFmtId="1" fontId="16" fillId="0" borderId="22" xfId="2" applyNumberFormat="1" applyFont="1" applyBorder="1" applyAlignment="1">
      <alignment horizontal="center"/>
    </xf>
    <xf numFmtId="1" fontId="16" fillId="0" borderId="30" xfId="2" applyNumberFormat="1" applyFont="1" applyBorder="1" applyAlignment="1">
      <alignment horizontal="center"/>
    </xf>
    <xf numFmtId="0" fontId="16" fillId="0" borderId="20" xfId="2" applyFont="1" applyBorder="1" applyAlignment="1">
      <alignment horizontal="center"/>
    </xf>
    <xf numFmtId="164" fontId="16" fillId="0" borderId="21" xfId="3" applyNumberFormat="1" applyFont="1" applyBorder="1" applyAlignment="1">
      <alignment horizontal="center"/>
    </xf>
    <xf numFmtId="164" fontId="16" fillId="0" borderId="22" xfId="3" applyNumberFormat="1" applyFont="1" applyBorder="1" applyAlignment="1">
      <alignment horizontal="center"/>
    </xf>
    <xf numFmtId="1" fontId="16" fillId="0" borderId="21" xfId="2" applyNumberFormat="1" applyFont="1" applyBorder="1" applyAlignment="1">
      <alignment horizontal="center"/>
    </xf>
    <xf numFmtId="0" fontId="16" fillId="4" borderId="1" xfId="2" applyFont="1" applyFill="1" applyBorder="1"/>
    <xf numFmtId="0" fontId="16" fillId="4" borderId="2" xfId="2" applyFont="1" applyFill="1" applyBorder="1"/>
    <xf numFmtId="0" fontId="16" fillId="4" borderId="31" xfId="2" applyFont="1" applyFill="1" applyBorder="1"/>
    <xf numFmtId="0" fontId="16" fillId="4" borderId="13" xfId="2" applyFont="1" applyFill="1" applyBorder="1"/>
    <xf numFmtId="0" fontId="16" fillId="4" borderId="32" xfId="2" applyFont="1" applyFill="1" applyBorder="1"/>
    <xf numFmtId="1" fontId="16" fillId="4" borderId="4" xfId="2" applyNumberFormat="1" applyFont="1" applyFill="1" applyBorder="1" applyAlignment="1">
      <alignment horizontal="center" vertical="center"/>
    </xf>
    <xf numFmtId="1" fontId="16" fillId="4" borderId="5" xfId="2" applyNumberFormat="1" applyFont="1" applyFill="1" applyBorder="1" applyAlignment="1">
      <alignment horizontal="center" vertical="center"/>
    </xf>
    <xf numFmtId="1" fontId="16" fillId="4" borderId="33" xfId="2" applyNumberFormat="1" applyFont="1" applyFill="1" applyBorder="1" applyAlignment="1">
      <alignment horizontal="center" vertical="center"/>
    </xf>
    <xf numFmtId="164" fontId="16" fillId="4" borderId="34" xfId="2" applyNumberFormat="1" applyFont="1" applyFill="1" applyBorder="1"/>
    <xf numFmtId="164" fontId="16" fillId="4" borderId="35" xfId="2" applyNumberFormat="1" applyFont="1" applyFill="1" applyBorder="1"/>
    <xf numFmtId="1" fontId="16" fillId="4" borderId="34" xfId="2" applyNumberFormat="1" applyFont="1" applyFill="1" applyBorder="1" applyAlignment="1">
      <alignment horizontal="center"/>
    </xf>
    <xf numFmtId="9" fontId="0" fillId="0" borderId="0" xfId="4" applyFont="1"/>
    <xf numFmtId="0" fontId="0" fillId="0" borderId="0" xfId="0"/>
    <xf numFmtId="1" fontId="0" fillId="0" borderId="0" xfId="0" applyNumberFormat="1"/>
    <xf numFmtId="0" fontId="0" fillId="0" borderId="0" xfId="0" applyAlignment="1">
      <alignment horizontal="right"/>
    </xf>
    <xf numFmtId="1" fontId="13" fillId="3" borderId="2" xfId="0" applyNumberFormat="1" applyFont="1" applyFill="1" applyBorder="1"/>
    <xf numFmtId="0" fontId="13" fillId="3" borderId="3" xfId="0" applyFont="1" applyFill="1" applyBorder="1"/>
    <xf numFmtId="0" fontId="0" fillId="0" borderId="0" xfId="0" applyAlignment="1">
      <alignment horizontal="left"/>
    </xf>
    <xf numFmtId="1" fontId="13" fillId="3" borderId="5" xfId="0" applyNumberFormat="1" applyFont="1" applyFill="1" applyBorder="1"/>
    <xf numFmtId="0" fontId="13" fillId="3" borderId="6" xfId="0" applyFont="1" applyFill="1" applyBorder="1"/>
    <xf numFmtId="0" fontId="13" fillId="3" borderId="10" xfId="0" applyFont="1" applyFill="1" applyBorder="1"/>
    <xf numFmtId="0" fontId="13" fillId="3" borderId="11" xfId="0" applyFont="1" applyFill="1" applyBorder="1"/>
    <xf numFmtId="164" fontId="13" fillId="3" borderId="6" xfId="0" applyNumberFormat="1" applyFont="1" applyFill="1" applyBorder="1"/>
    <xf numFmtId="0" fontId="13" fillId="3" borderId="0" xfId="0" applyFont="1" applyFill="1" applyAlignment="1">
      <alignment horizontal="right"/>
    </xf>
    <xf numFmtId="0" fontId="8" fillId="0" borderId="0" xfId="5"/>
    <xf numFmtId="0" fontId="13" fillId="0" borderId="0" xfId="5" applyFont="1"/>
    <xf numFmtId="0" fontId="8" fillId="0" borderId="0" xfId="5" applyAlignment="1">
      <alignment wrapText="1"/>
    </xf>
    <xf numFmtId="1" fontId="8" fillId="0" borderId="0" xfId="5" applyNumberFormat="1"/>
    <xf numFmtId="164" fontId="0" fillId="0" borderId="0" xfId="6" applyNumberFormat="1" applyFont="1"/>
    <xf numFmtId="0" fontId="8" fillId="0" borderId="1" xfId="5" applyBorder="1"/>
    <xf numFmtId="0" fontId="8" fillId="0" borderId="2" xfId="5" applyBorder="1"/>
    <xf numFmtId="1" fontId="8" fillId="0" borderId="3" xfId="5" applyNumberFormat="1" applyBorder="1"/>
    <xf numFmtId="0" fontId="8" fillId="0" borderId="10" xfId="5" applyBorder="1"/>
    <xf numFmtId="1" fontId="8" fillId="0" borderId="11" xfId="5" applyNumberFormat="1" applyBorder="1"/>
    <xf numFmtId="0" fontId="8" fillId="0" borderId="38" xfId="5" applyBorder="1"/>
    <xf numFmtId="0" fontId="8" fillId="0" borderId="39" xfId="5" applyBorder="1"/>
    <xf numFmtId="164" fontId="0" fillId="0" borderId="40" xfId="6" applyNumberFormat="1" applyFont="1" applyBorder="1"/>
    <xf numFmtId="0" fontId="8" fillId="0" borderId="41" xfId="5" applyBorder="1"/>
    <xf numFmtId="0" fontId="8" fillId="0" borderId="42" xfId="5" applyBorder="1"/>
    <xf numFmtId="1" fontId="8" fillId="0" borderId="43" xfId="5" applyNumberFormat="1" applyBorder="1"/>
    <xf numFmtId="0" fontId="8" fillId="0" borderId="4" xfId="5" applyBorder="1"/>
    <xf numFmtId="0" fontId="8" fillId="0" borderId="5" xfId="5" applyBorder="1"/>
    <xf numFmtId="164" fontId="0" fillId="0" borderId="6" xfId="6" applyNumberFormat="1" applyFont="1" applyBorder="1"/>
    <xf numFmtId="164" fontId="8" fillId="0" borderId="11" xfId="5" applyNumberFormat="1" applyBorder="1"/>
    <xf numFmtId="164" fontId="8" fillId="0" borderId="3" xfId="5" applyNumberFormat="1" applyBorder="1"/>
    <xf numFmtId="165" fontId="8" fillId="0" borderId="6" xfId="5" applyNumberFormat="1" applyBorder="1"/>
    <xf numFmtId="0" fontId="8" fillId="0" borderId="0" xfId="2" applyFont="1"/>
    <xf numFmtId="167" fontId="0" fillId="0" borderId="0" xfId="6" applyNumberFormat="1" applyFont="1"/>
    <xf numFmtId="164" fontId="9" fillId="0" borderId="0" xfId="1" applyNumberFormat="1" applyFont="1"/>
    <xf numFmtId="44" fontId="9" fillId="0" borderId="0" xfId="2" applyNumberFormat="1"/>
    <xf numFmtId="164" fontId="9" fillId="0" borderId="0" xfId="2" applyNumberForma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8" fillId="0" borderId="0" xfId="5" applyNumberFormat="1"/>
    <xf numFmtId="0" fontId="15" fillId="2" borderId="36" xfId="5" applyFont="1" applyFill="1" applyBorder="1"/>
    <xf numFmtId="0" fontId="15" fillId="2" borderId="37" xfId="5" applyFont="1" applyFill="1" applyBorder="1"/>
    <xf numFmtId="0" fontId="15" fillId="2" borderId="44" xfId="5" applyFont="1" applyFill="1" applyBorder="1"/>
    <xf numFmtId="0" fontId="17" fillId="2" borderId="44" xfId="0" applyFont="1" applyFill="1" applyBorder="1"/>
    <xf numFmtId="0" fontId="15" fillId="2" borderId="36" xfId="0" applyFont="1" applyFill="1" applyBorder="1"/>
    <xf numFmtId="164" fontId="8" fillId="0" borderId="6" xfId="6" applyNumberFormat="1" applyFont="1" applyBorder="1"/>
    <xf numFmtId="0" fontId="18" fillId="0" borderId="0" xfId="5" applyFont="1"/>
    <xf numFmtId="0" fontId="20" fillId="7" borderId="10" xfId="5" applyFont="1" applyFill="1" applyBorder="1" applyAlignment="1">
      <alignment vertical="center"/>
    </xf>
    <xf numFmtId="0" fontId="20" fillId="7" borderId="0" xfId="5" applyFont="1" applyFill="1" applyAlignment="1">
      <alignment vertical="center"/>
    </xf>
    <xf numFmtId="0" fontId="20" fillId="7" borderId="11" xfId="5" applyFont="1" applyFill="1" applyBorder="1" applyAlignment="1">
      <alignment vertical="center"/>
    </xf>
    <xf numFmtId="0" fontId="13" fillId="0" borderId="27" xfId="5" applyFont="1" applyBorder="1" applyAlignment="1">
      <alignment vertical="center"/>
    </xf>
    <xf numFmtId="0" fontId="8" fillId="0" borderId="7" xfId="5" applyBorder="1" applyAlignment="1">
      <alignment vertical="center"/>
    </xf>
    <xf numFmtId="0" fontId="8" fillId="0" borderId="8" xfId="5" applyBorder="1" applyAlignment="1">
      <alignment vertical="center"/>
    </xf>
    <xf numFmtId="0" fontId="8" fillId="0" borderId="45" xfId="5" applyBorder="1" applyAlignment="1">
      <alignment vertical="center"/>
    </xf>
    <xf numFmtId="0" fontId="19" fillId="0" borderId="7" xfId="8" applyBorder="1" applyAlignment="1">
      <alignment vertical="center"/>
    </xf>
    <xf numFmtId="0" fontId="20" fillId="7" borderId="10" xfId="5" applyFont="1" applyFill="1" applyBorder="1"/>
    <xf numFmtId="0" fontId="20" fillId="7" borderId="0" xfId="5" applyFont="1" applyFill="1"/>
    <xf numFmtId="0" fontId="20" fillId="7" borderId="11" xfId="5" applyFont="1" applyFill="1" applyBorder="1"/>
    <xf numFmtId="0" fontId="8" fillId="0" borderId="27" xfId="5" applyBorder="1"/>
    <xf numFmtId="0" fontId="8" fillId="0" borderId="7" xfId="5" applyBorder="1"/>
    <xf numFmtId="0" fontId="8" fillId="0" borderId="8" xfId="5" applyBorder="1"/>
    <xf numFmtId="0" fontId="8" fillId="0" borderId="45" xfId="5" applyBorder="1"/>
    <xf numFmtId="0" fontId="19" fillId="0" borderId="7" xfId="8" applyBorder="1"/>
    <xf numFmtId="165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1" fontId="6" fillId="0" borderId="43" xfId="5" applyNumberFormat="1" applyFont="1" applyBorder="1"/>
    <xf numFmtId="1" fontId="6" fillId="0" borderId="11" xfId="5" applyNumberFormat="1" applyFont="1" applyBorder="1"/>
    <xf numFmtId="3" fontId="9" fillId="0" borderId="0" xfId="2" applyNumberFormat="1"/>
    <xf numFmtId="0" fontId="5" fillId="0" borderId="0" xfId="2" applyFont="1" applyAlignment="1">
      <alignment vertical="top" wrapText="1"/>
    </xf>
    <xf numFmtId="0" fontId="4" fillId="0" borderId="10" xfId="5" applyFont="1" applyBorder="1"/>
    <xf numFmtId="0" fontId="4" fillId="0" borderId="38" xfId="5" applyFont="1" applyBorder="1"/>
    <xf numFmtId="164" fontId="0" fillId="0" borderId="11" xfId="6" applyNumberFormat="1" applyFont="1" applyBorder="1"/>
    <xf numFmtId="0" fontId="14" fillId="0" borderId="0" xfId="0" applyFont="1" applyAlignment="1">
      <alignment horizontal="left" vertical="top" wrapText="1"/>
    </xf>
    <xf numFmtId="0" fontId="3" fillId="0" borderId="0" xfId="0" applyFont="1"/>
    <xf numFmtId="166" fontId="3" fillId="0" borderId="0" xfId="0" applyNumberFormat="1" applyFont="1"/>
    <xf numFmtId="0" fontId="13" fillId="0" borderId="0" xfId="0" applyFont="1" applyAlignment="1">
      <alignment wrapText="1"/>
    </xf>
    <xf numFmtId="8" fontId="3" fillId="0" borderId="0" xfId="0" applyNumberFormat="1" applyFont="1"/>
    <xf numFmtId="0" fontId="3" fillId="0" borderId="0" xfId="0" applyFont="1" applyAlignment="1">
      <alignment horizontal="left" vertical="top" wrapText="1"/>
    </xf>
    <xf numFmtId="166" fontId="14" fillId="0" borderId="0" xfId="0" applyNumberFormat="1" applyFont="1"/>
    <xf numFmtId="0" fontId="10" fillId="0" borderId="0" xfId="0" applyFont="1" applyAlignment="1">
      <alignment wrapText="1"/>
    </xf>
    <xf numFmtId="0" fontId="25" fillId="0" borderId="0" xfId="12"/>
    <xf numFmtId="0" fontId="21" fillId="0" borderId="0" xfId="12" applyFont="1"/>
    <xf numFmtId="166" fontId="23" fillId="6" borderId="9" xfId="12" applyNumberFormat="1" applyFont="1" applyFill="1" applyBorder="1" applyAlignment="1">
      <alignment horizontal="center"/>
    </xf>
    <xf numFmtId="166" fontId="23" fillId="6" borderId="8" xfId="12" applyNumberFormat="1" applyFont="1" applyFill="1" applyBorder="1" applyAlignment="1">
      <alignment horizontal="center"/>
    </xf>
    <xf numFmtId="0" fontId="23" fillId="6" borderId="8" xfId="12" applyFont="1" applyFill="1" applyBorder="1" applyAlignment="1">
      <alignment horizontal="center"/>
    </xf>
    <xf numFmtId="0" fontId="23" fillId="6" borderId="7" xfId="12" applyFont="1" applyFill="1" applyBorder="1" applyAlignment="1">
      <alignment horizontal="left"/>
    </xf>
    <xf numFmtId="0" fontId="23" fillId="6" borderId="46" xfId="12" applyFont="1" applyFill="1" applyBorder="1" applyAlignment="1">
      <alignment horizontal="center"/>
    </xf>
    <xf numFmtId="2" fontId="23" fillId="6" borderId="46" xfId="12" applyNumberFormat="1" applyFont="1" applyFill="1" applyBorder="1" applyAlignment="1">
      <alignment horizontal="center"/>
    </xf>
    <xf numFmtId="166" fontId="23" fillId="6" borderId="46" xfId="12" applyNumberFormat="1" applyFont="1" applyFill="1" applyBorder="1" applyAlignment="1">
      <alignment horizontal="center"/>
    </xf>
    <xf numFmtId="166" fontId="23" fillId="0" borderId="29" xfId="12" applyNumberFormat="1" applyFont="1" applyBorder="1" applyAlignment="1">
      <alignment horizontal="center"/>
    </xf>
    <xf numFmtId="0" fontId="23" fillId="0" borderId="29" xfId="12" applyFont="1" applyBorder="1" applyAlignment="1">
      <alignment horizontal="center" vertical="center"/>
    </xf>
    <xf numFmtId="0" fontId="23" fillId="0" borderId="29" xfId="12" applyFont="1" applyBorder="1" applyAlignment="1">
      <alignment horizontal="center"/>
    </xf>
    <xf numFmtId="166" fontId="23" fillId="0" borderId="26" xfId="12" applyNumberFormat="1" applyFont="1" applyBorder="1" applyAlignment="1">
      <alignment horizontal="center"/>
    </xf>
    <xf numFmtId="0" fontId="23" fillId="0" borderId="26" xfId="12" applyFont="1" applyBorder="1" applyAlignment="1">
      <alignment horizontal="center" vertical="center"/>
    </xf>
    <xf numFmtId="0" fontId="23" fillId="0" borderId="26" xfId="12" applyFont="1" applyBorder="1" applyAlignment="1">
      <alignment horizontal="center"/>
    </xf>
    <xf numFmtId="168" fontId="22" fillId="6" borderId="46" xfId="13" applyNumberFormat="1" applyFont="1" applyFill="1" applyBorder="1" applyAlignment="1">
      <alignment horizontal="center" vertical="center"/>
    </xf>
    <xf numFmtId="0" fontId="2" fillId="0" borderId="7" xfId="5" applyFont="1" applyBorder="1" applyAlignment="1">
      <alignment vertical="center"/>
    </xf>
    <xf numFmtId="0" fontId="2" fillId="0" borderId="0" xfId="5" applyFont="1"/>
    <xf numFmtId="0" fontId="25" fillId="0" borderId="48" xfId="12" applyBorder="1"/>
    <xf numFmtId="0" fontId="25" fillId="0" borderId="42" xfId="12" applyBorder="1"/>
    <xf numFmtId="0" fontId="25" fillId="0" borderId="30" xfId="12" applyBorder="1"/>
    <xf numFmtId="0" fontId="25" fillId="0" borderId="49" xfId="12" applyBorder="1"/>
    <xf numFmtId="0" fontId="25" fillId="0" borderId="0" xfId="12" applyBorder="1"/>
    <xf numFmtId="0" fontId="25" fillId="0" borderId="50" xfId="12" applyBorder="1"/>
    <xf numFmtId="0" fontId="22" fillId="6" borderId="46" xfId="12" applyFont="1" applyFill="1" applyBorder="1" applyAlignment="1">
      <alignment horizontal="center"/>
    </xf>
    <xf numFmtId="170" fontId="23" fillId="0" borderId="26" xfId="12" applyNumberFormat="1" applyFont="1" applyBorder="1" applyAlignment="1">
      <alignment horizontal="center" vertical="center"/>
    </xf>
    <xf numFmtId="170" fontId="23" fillId="0" borderId="29" xfId="12" applyNumberFormat="1" applyFont="1" applyBorder="1" applyAlignment="1">
      <alignment horizontal="center" vertical="center"/>
    </xf>
    <xf numFmtId="170" fontId="23" fillId="6" borderId="46" xfId="12" applyNumberFormat="1" applyFont="1" applyFill="1" applyBorder="1" applyAlignment="1">
      <alignment horizontal="center" vertical="center"/>
    </xf>
    <xf numFmtId="0" fontId="22" fillId="0" borderId="49" xfId="12" applyFont="1" applyBorder="1" applyAlignment="1">
      <alignment horizontal="center"/>
    </xf>
    <xf numFmtId="0" fontId="23" fillId="0" borderId="0" xfId="12" applyFont="1" applyBorder="1" applyAlignment="1">
      <alignment horizontal="center"/>
    </xf>
    <xf numFmtId="166" fontId="23" fillId="0" borderId="0" xfId="12" applyNumberFormat="1" applyFont="1" applyBorder="1" applyAlignment="1">
      <alignment horizontal="center"/>
    </xf>
    <xf numFmtId="2" fontId="23" fillId="0" borderId="0" xfId="12" applyNumberFormat="1" applyFont="1" applyBorder="1" applyAlignment="1">
      <alignment horizontal="center"/>
    </xf>
    <xf numFmtId="170" fontId="23" fillId="0" borderId="50" xfId="12" applyNumberFormat="1" applyFont="1" applyBorder="1" applyAlignment="1">
      <alignment horizontal="center" vertical="center"/>
    </xf>
    <xf numFmtId="0" fontId="24" fillId="0" borderId="49" xfId="12" applyFont="1" applyBorder="1" applyAlignment="1">
      <alignment horizontal="center"/>
    </xf>
    <xf numFmtId="0" fontId="25" fillId="0" borderId="0" xfId="12" applyBorder="1" applyAlignment="1">
      <alignment horizontal="center"/>
    </xf>
    <xf numFmtId="166" fontId="25" fillId="0" borderId="0" xfId="12" applyNumberFormat="1" applyBorder="1" applyAlignment="1">
      <alignment horizontal="center"/>
    </xf>
    <xf numFmtId="0" fontId="23" fillId="0" borderId="49" xfId="12" applyFont="1" applyBorder="1"/>
    <xf numFmtId="0" fontId="23" fillId="0" borderId="0" xfId="12" applyFont="1" applyBorder="1"/>
    <xf numFmtId="0" fontId="23" fillId="0" borderId="0" xfId="12" applyFont="1" applyBorder="1" applyAlignment="1">
      <alignment horizontal="right"/>
    </xf>
    <xf numFmtId="3" fontId="23" fillId="0" borderId="0" xfId="12" applyNumberFormat="1" applyFont="1" applyBorder="1"/>
    <xf numFmtId="1" fontId="23" fillId="0" borderId="0" xfId="12" applyNumberFormat="1" applyFont="1" applyBorder="1"/>
    <xf numFmtId="165" fontId="23" fillId="0" borderId="0" xfId="12" applyNumberFormat="1" applyFont="1" applyBorder="1"/>
    <xf numFmtId="0" fontId="21" fillId="0" borderId="50" xfId="12" applyFont="1" applyBorder="1"/>
    <xf numFmtId="0" fontId="23" fillId="0" borderId="49" xfId="12" applyFont="1" applyBorder="1" applyAlignment="1">
      <alignment horizontal="right"/>
    </xf>
    <xf numFmtId="0" fontId="25" fillId="0" borderId="51" xfId="12" applyBorder="1"/>
    <xf numFmtId="0" fontId="25" fillId="0" borderId="39" xfId="12" applyBorder="1"/>
    <xf numFmtId="0" fontId="25" fillId="0" borderId="25" xfId="12" applyBorder="1"/>
    <xf numFmtId="0" fontId="27" fillId="0" borderId="0" xfId="12" applyFont="1"/>
    <xf numFmtId="0" fontId="28" fillId="0" borderId="0" xfId="12" applyFont="1"/>
    <xf numFmtId="0" fontId="29" fillId="0" borderId="0" xfId="5" applyFont="1"/>
    <xf numFmtId="0" fontId="30" fillId="0" borderId="0" xfId="5" applyFont="1"/>
    <xf numFmtId="0" fontId="2" fillId="0" borderId="0" xfId="2" applyFont="1"/>
    <xf numFmtId="0" fontId="30" fillId="0" borderId="0" xfId="2" applyFont="1"/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3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2" fontId="23" fillId="0" borderId="0" xfId="12" applyNumberFormat="1" applyFont="1" applyBorder="1"/>
    <xf numFmtId="44" fontId="25" fillId="0" borderId="39" xfId="1" applyFont="1" applyBorder="1"/>
    <xf numFmtId="0" fontId="21" fillId="0" borderId="39" xfId="12" applyFont="1" applyBorder="1"/>
    <xf numFmtId="0" fontId="2" fillId="0" borderId="0" xfId="0" applyFont="1"/>
    <xf numFmtId="0" fontId="12" fillId="0" borderId="0" xfId="0" applyFont="1" applyAlignment="1">
      <alignment horizontal="right" wrapText="1"/>
    </xf>
    <xf numFmtId="164" fontId="10" fillId="0" borderId="0" xfId="1" applyNumberFormat="1" applyFont="1"/>
    <xf numFmtId="0" fontId="2" fillId="0" borderId="0" xfId="0" applyFont="1" applyAlignment="1">
      <alignment horizontal="right"/>
    </xf>
    <xf numFmtId="169" fontId="0" fillId="0" borderId="0" xfId="0" applyNumberFormat="1"/>
    <xf numFmtId="164" fontId="0" fillId="0" borderId="0" xfId="1" applyNumberFormat="1" applyFont="1"/>
    <xf numFmtId="44" fontId="0" fillId="0" borderId="0" xfId="1" applyNumberFormat="1" applyFont="1"/>
    <xf numFmtId="44" fontId="0" fillId="0" borderId="0" xfId="1" applyFont="1" applyBorder="1"/>
    <xf numFmtId="44" fontId="2" fillId="0" borderId="0" xfId="1" applyFont="1" applyBorder="1"/>
    <xf numFmtId="44" fontId="13" fillId="3" borderId="3" xfId="1" applyNumberFormat="1" applyFont="1" applyFill="1" applyBorder="1" applyAlignment="1"/>
    <xf numFmtId="0" fontId="11" fillId="0" borderId="0" xfId="0" applyFont="1" applyAlignment="1">
      <alignment wrapText="1"/>
    </xf>
    <xf numFmtId="0" fontId="2" fillId="0" borderId="0" xfId="5" applyFont="1" applyFill="1" applyBorder="1"/>
    <xf numFmtId="6" fontId="2" fillId="0" borderId="0" xfId="0" applyNumberFormat="1" applyFont="1"/>
    <xf numFmtId="171" fontId="8" fillId="0" borderId="0" xfId="1" applyNumberFormat="1" applyFont="1"/>
    <xf numFmtId="164" fontId="8" fillId="0" borderId="0" xfId="1" applyNumberFormat="1" applyFont="1"/>
    <xf numFmtId="2" fontId="9" fillId="0" borderId="0" xfId="2" applyNumberFormat="1"/>
    <xf numFmtId="0" fontId="26" fillId="8" borderId="47" xfId="12" applyFont="1" applyFill="1" applyBorder="1" applyAlignment="1">
      <alignment horizontal="center" vertical="center"/>
    </xf>
    <xf numFmtId="0" fontId="16" fillId="4" borderId="1" xfId="2" applyFont="1" applyFill="1" applyBorder="1" applyAlignment="1">
      <alignment horizontal="left"/>
    </xf>
    <xf numFmtId="0" fontId="16" fillId="4" borderId="3" xfId="2" applyFont="1" applyFill="1" applyBorder="1" applyAlignment="1">
      <alignment horizontal="left"/>
    </xf>
    <xf numFmtId="0" fontId="16" fillId="4" borderId="4" xfId="2" applyFont="1" applyFill="1" applyBorder="1" applyAlignment="1">
      <alignment horizontal="left"/>
    </xf>
    <xf numFmtId="0" fontId="16" fillId="4" borderId="6" xfId="2" applyFont="1" applyFill="1" applyBorder="1" applyAlignment="1">
      <alignment horizontal="left"/>
    </xf>
    <xf numFmtId="0" fontId="14" fillId="4" borderId="12" xfId="2" applyFont="1" applyFill="1" applyBorder="1" applyAlignment="1">
      <alignment horizontal="center" vertical="center" wrapText="1"/>
    </xf>
    <xf numFmtId="0" fontId="14" fillId="4" borderId="17" xfId="2" applyFont="1" applyFill="1" applyBorder="1" applyAlignment="1">
      <alignment horizontal="center" vertical="center" wrapText="1"/>
    </xf>
    <xf numFmtId="0" fontId="14" fillId="4" borderId="23" xfId="2" applyFont="1" applyFill="1" applyBorder="1" applyAlignment="1">
      <alignment horizontal="center" vertical="center" wrapText="1"/>
    </xf>
    <xf numFmtId="0" fontId="14" fillId="4" borderId="13" xfId="2" applyFont="1" applyFill="1" applyBorder="1" applyAlignment="1">
      <alignment horizontal="center" vertical="center"/>
    </xf>
    <xf numFmtId="0" fontId="14" fillId="4" borderId="18" xfId="2" applyFont="1" applyFill="1" applyBorder="1" applyAlignment="1">
      <alignment horizontal="center" vertical="center"/>
    </xf>
    <xf numFmtId="0" fontId="14" fillId="4" borderId="24" xfId="2" applyFont="1" applyFill="1" applyBorder="1" applyAlignment="1">
      <alignment horizontal="center" vertical="center"/>
    </xf>
    <xf numFmtId="0" fontId="14" fillId="4" borderId="14" xfId="2" applyFont="1" applyFill="1" applyBorder="1" applyAlignment="1">
      <alignment horizontal="center"/>
    </xf>
    <xf numFmtId="0" fontId="14" fillId="4" borderId="15" xfId="2" applyFont="1" applyFill="1" applyBorder="1" applyAlignment="1">
      <alignment horizontal="center"/>
    </xf>
    <xf numFmtId="0" fontId="14" fillId="4" borderId="16" xfId="2" applyFont="1" applyFill="1" applyBorder="1" applyAlignment="1">
      <alignment horizontal="center"/>
    </xf>
    <xf numFmtId="0" fontId="14" fillId="4" borderId="19" xfId="2" applyFont="1" applyFill="1" applyBorder="1" applyAlignment="1">
      <alignment horizontal="center" vertical="center" wrapText="1"/>
    </xf>
    <xf numFmtId="0" fontId="14" fillId="4" borderId="9" xfId="2" applyFont="1" applyFill="1" applyBorder="1" applyAlignment="1">
      <alignment horizontal="center" vertical="center" wrapText="1"/>
    </xf>
    <xf numFmtId="0" fontId="13" fillId="5" borderId="36" xfId="5" applyFont="1" applyFill="1" applyBorder="1" applyAlignment="1">
      <alignment horizontal="center"/>
    </xf>
    <xf numFmtId="0" fontId="13" fillId="5" borderId="37" xfId="5" applyFont="1" applyFill="1" applyBorder="1" applyAlignment="1">
      <alignment horizontal="center"/>
    </xf>
    <xf numFmtId="0" fontId="13" fillId="5" borderId="2" xfId="5" applyFont="1" applyFill="1" applyBorder="1" applyAlignment="1">
      <alignment horizontal="center"/>
    </xf>
    <xf numFmtId="0" fontId="13" fillId="5" borderId="3" xfId="5" applyFont="1" applyFill="1" applyBorder="1" applyAlignment="1">
      <alignment horizontal="center"/>
    </xf>
    <xf numFmtId="0" fontId="8" fillId="0" borderId="1" xfId="5" applyBorder="1" applyAlignment="1">
      <alignment horizontal="center" vertical="center" wrapText="1"/>
    </xf>
    <xf numFmtId="0" fontId="8" fillId="0" borderId="3" xfId="5" applyBorder="1" applyAlignment="1">
      <alignment horizontal="center" vertical="center" wrapText="1"/>
    </xf>
    <xf numFmtId="0" fontId="8" fillId="0" borderId="10" xfId="5" applyBorder="1" applyAlignment="1">
      <alignment horizontal="center" vertical="center" wrapText="1"/>
    </xf>
    <xf numFmtId="0" fontId="8" fillId="0" borderId="11" xfId="5" applyBorder="1" applyAlignment="1">
      <alignment horizontal="center" vertical="center" wrapText="1"/>
    </xf>
    <xf numFmtId="0" fontId="8" fillId="0" borderId="4" xfId="5" applyBorder="1" applyAlignment="1">
      <alignment horizontal="center" vertical="center" wrapText="1"/>
    </xf>
    <xf numFmtId="0" fontId="8" fillId="0" borderId="6" xfId="5" applyBorder="1" applyAlignment="1">
      <alignment horizontal="center" vertical="center" wrapText="1"/>
    </xf>
    <xf numFmtId="0" fontId="8" fillId="0" borderId="10" xfId="5" applyBorder="1" applyAlignment="1">
      <alignment horizontal="center" wrapText="1"/>
    </xf>
    <xf numFmtId="0" fontId="8" fillId="0" borderId="11" xfId="5" applyBorder="1" applyAlignment="1">
      <alignment horizontal="center" wrapText="1"/>
    </xf>
    <xf numFmtId="0" fontId="8" fillId="0" borderId="4" xfId="5" applyBorder="1" applyAlignment="1">
      <alignment horizontal="center" wrapText="1"/>
    </xf>
    <xf numFmtId="0" fontId="8" fillId="0" borderId="6" xfId="5" applyBorder="1" applyAlignment="1">
      <alignment horizontal="center" wrapText="1"/>
    </xf>
    <xf numFmtId="0" fontId="13" fillId="5" borderId="44" xfId="5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0" xfId="5" applyFont="1"/>
  </cellXfs>
  <cellStyles count="16">
    <cellStyle name="Comma 2" xfId="7" xr:uid="{42E4F9EF-89A6-453A-8F4D-46BB261E2E3A}"/>
    <cellStyle name="Comma 3" xfId="13" xr:uid="{D6CE62CE-BAF6-4089-91F6-506D7E45E9C2}"/>
    <cellStyle name="Currency" xfId="1" builtinId="4"/>
    <cellStyle name="Currency 2" xfId="3" xr:uid="{D61D01F2-3583-42D4-ACDC-17DCFAD6CB4C}"/>
    <cellStyle name="Currency 3" xfId="6" xr:uid="{BC63C486-070F-4BCD-9B2F-C08621F5D5FD}"/>
    <cellStyle name="Currency 4" xfId="11" xr:uid="{121BEE86-A5E3-4AB1-98DC-5E91A199AA1B}"/>
    <cellStyle name="Currency 5" xfId="15" xr:uid="{5F081522-CA3F-492C-AA42-DC17EABA8562}"/>
    <cellStyle name="Hyperlink" xfId="8" builtinId="8"/>
    <cellStyle name="Normal" xfId="0" builtinId="0"/>
    <cellStyle name="Normal 2" xfId="2" xr:uid="{CF87CB0A-1490-4EF1-848C-60A3CABAAE47}"/>
    <cellStyle name="Normal 2 2" xfId="10" xr:uid="{19152922-E2E7-4A16-9361-1C85132ADF52}"/>
    <cellStyle name="Normal 3" xfId="5" xr:uid="{27E1B58C-2FA8-4859-B044-4D9939849DED}"/>
    <cellStyle name="Normal 4" xfId="9" xr:uid="{9E0E9DF3-3089-4628-8EE0-8DB787A91956}"/>
    <cellStyle name="Normal 5" xfId="12" xr:uid="{A6BF061D-5756-4173-93C2-547A3412D8B5}"/>
    <cellStyle name="Normal 6" xfId="14" xr:uid="{8F54000E-79DA-4FE3-9CE8-83B12CF18963}"/>
    <cellStyle name="Percent 2" xfId="4" xr:uid="{8A07C2D5-B104-4B97-9D9B-08408BE65E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583969</xdr:colOff>
      <xdr:row>26</xdr:row>
      <xdr:rowOff>110664</xdr:rowOff>
    </xdr:from>
    <xdr:to>
      <xdr:col>8</xdr:col>
      <xdr:colOff>937125</xdr:colOff>
      <xdr:row>56</xdr:row>
      <xdr:rowOff>60677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C96C64-9578-3004-EE3E-E6AB4FD81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969" y="4881823"/>
          <a:ext cx="6477904" cy="5412860"/>
        </a:xfrm>
        <a:prstGeom prst="rect">
          <a:avLst/>
        </a:prstGeom>
      </xdr:spPr>
    </xdr:pic>
    <xdr:clientData/>
  </xdr:twoCellAnchor>
  <xdr:twoCellAnchor editAs="oneCell">
    <xdr:from>
      <xdr:col>8</xdr:col>
      <xdr:colOff>1056409</xdr:colOff>
      <xdr:row>27</xdr:row>
      <xdr:rowOff>17318</xdr:rowOff>
    </xdr:from>
    <xdr:to>
      <xdr:col>18</xdr:col>
      <xdr:colOff>174087</xdr:colOff>
      <xdr:row>57</xdr:row>
      <xdr:rowOff>16868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6B8389-A1AD-9A43-EE48-AA0949E2B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2182" y="4970318"/>
          <a:ext cx="6489335" cy="5458587"/>
        </a:xfrm>
        <a:prstGeom prst="rect">
          <a:avLst/>
        </a:prstGeom>
      </xdr:spPr>
    </xdr:pic>
    <xdr:clientData/>
  </xdr:twoCellAnchor>
  <xdr:twoCellAnchor editAs="oneCell">
    <xdr:from>
      <xdr:col>12</xdr:col>
      <xdr:colOff>592761</xdr:colOff>
      <xdr:row>0</xdr:row>
      <xdr:rowOff>0</xdr:rowOff>
    </xdr:from>
    <xdr:to>
      <xdr:col>22</xdr:col>
      <xdr:colOff>406097</xdr:colOff>
      <xdr:row>34</xdr:row>
      <xdr:rowOff>117313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8FABD77-EB88-BD6C-E965-08341E4E0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71943" y="0"/>
          <a:ext cx="5882320" cy="634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323157</xdr:colOff>
      <xdr:row>27</xdr:row>
      <xdr:rowOff>86565</xdr:rowOff>
    </xdr:from>
    <xdr:to>
      <xdr:col>8</xdr:col>
      <xdr:colOff>60612</xdr:colOff>
      <xdr:row>54</xdr:row>
      <xdr:rowOff>2368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148570-58E7-4E49-A016-9018201D2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293" y="5039565"/>
          <a:ext cx="5764183" cy="4825508"/>
        </a:xfrm>
        <a:prstGeom prst="rect">
          <a:avLst/>
        </a:prstGeom>
      </xdr:spPr>
    </xdr:pic>
    <xdr:clientData/>
  </xdr:twoCellAnchor>
  <xdr:twoCellAnchor editAs="oneCell">
    <xdr:from>
      <xdr:col>11</xdr:col>
      <xdr:colOff>281034</xdr:colOff>
      <xdr:row>0</xdr:row>
      <xdr:rowOff>0</xdr:rowOff>
    </xdr:from>
    <xdr:to>
      <xdr:col>21</xdr:col>
      <xdr:colOff>94371</xdr:colOff>
      <xdr:row>34</xdr:row>
      <xdr:rowOff>117313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5C58C3-95AE-4F27-AEAC-2A5197D7A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8761" y="0"/>
          <a:ext cx="5870890" cy="6343199"/>
        </a:xfrm>
        <a:prstGeom prst="rect">
          <a:avLst/>
        </a:prstGeom>
      </xdr:spPr>
    </xdr:pic>
    <xdr:clientData/>
  </xdr:twoCellAnchor>
  <xdr:twoCellAnchor editAs="oneCell">
    <xdr:from>
      <xdr:col>8</xdr:col>
      <xdr:colOff>679219</xdr:colOff>
      <xdr:row>36</xdr:row>
      <xdr:rowOff>96288</xdr:rowOff>
    </xdr:from>
    <xdr:to>
      <xdr:col>18</xdr:col>
      <xdr:colOff>337705</xdr:colOff>
      <xdr:row>61</xdr:row>
      <xdr:rowOff>154395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5D20BB1-9EE3-E97C-EC68-6C772A35E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12083" y="6685856"/>
          <a:ext cx="6092190" cy="46041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ec67cb8da90d468/Documents/CBEA/Cabelas%20Springfield%20Report/Cabelas%20Springfield%20EEMs%20Calcs_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M Summary"/>
      <sheetName val="EEM #1 Replace Warehse LTG"/>
      <sheetName val="EEM #2 Replace Retail LTG  "/>
      <sheetName val="EEN #1 and #2 combined"/>
      <sheetName val="EEM #2  Occupancy Sensors"/>
      <sheetName val="EEM  #3 DCV"/>
      <sheetName val="EEM #4  Economizer"/>
      <sheetName val="Reduced OA Heating Calc"/>
      <sheetName val="Reduced OA Cooling Calc  )"/>
      <sheetName val="EEM Occupancy Sensors Server 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leiny@oregonstate.edu" TargetMode="External"/><Relationship Id="rId2" Type="http://schemas.openxmlformats.org/officeDocument/2006/relationships/hyperlink" Target="mailto:marinellos@lanecc.edu" TargetMode="External"/><Relationship Id="rId1" Type="http://schemas.openxmlformats.org/officeDocument/2006/relationships/hyperlink" Target="mailto:marinellos@lanecc.edu" TargetMode="External"/><Relationship Id="rId6" Type="http://schemas.openxmlformats.org/officeDocument/2006/relationships/hyperlink" Target="mailto:Paul.Walklsinger@Co.Benton.OR.US" TargetMode="External"/><Relationship Id="rId5" Type="http://schemas.openxmlformats.org/officeDocument/2006/relationships/hyperlink" Target="mailto:jennifer.brown@co.benton.or.us" TargetMode="External"/><Relationship Id="rId4" Type="http://schemas.openxmlformats.org/officeDocument/2006/relationships/hyperlink" Target="mailto:kleiny@oregonstate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A88B9-434A-45C7-8A2D-6C18E9ED4F22}">
  <dimension ref="D3:S28"/>
  <sheetViews>
    <sheetView showGridLines="0" workbookViewId="0">
      <selection activeCell="E6" sqref="E6:K23"/>
    </sheetView>
  </sheetViews>
  <sheetFormatPr defaultRowHeight="14.4" x14ac:dyDescent="0.3"/>
  <cols>
    <col min="1" max="4" width="8.88671875" style="59"/>
    <col min="5" max="5" width="28" style="59" customWidth="1"/>
    <col min="6" max="6" width="15.6640625" style="59" customWidth="1"/>
    <col min="7" max="12" width="8.88671875" style="59"/>
    <col min="13" max="13" width="17.6640625" style="59" customWidth="1"/>
    <col min="14" max="16384" width="8.88671875" style="59"/>
  </cols>
  <sheetData>
    <row r="3" spans="4:19" ht="18" x14ac:dyDescent="0.35"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0"/>
    </row>
    <row r="4" spans="4:19" ht="18" x14ac:dyDescent="0.35">
      <c r="D4" s="181"/>
      <c r="E4" s="181" t="s">
        <v>126</v>
      </c>
      <c r="F4" s="181"/>
      <c r="G4" s="181"/>
      <c r="H4" s="181"/>
      <c r="I4" s="181"/>
      <c r="J4" s="181"/>
      <c r="K4" s="181"/>
      <c r="L4" s="181"/>
      <c r="M4" s="181" t="s">
        <v>127</v>
      </c>
      <c r="N4" s="181"/>
      <c r="O4" s="181"/>
      <c r="P4" s="180"/>
    </row>
    <row r="5" spans="4:19" ht="25.5" customHeight="1" x14ac:dyDescent="0.3"/>
    <row r="6" spans="4:19" ht="23.25" customHeight="1" x14ac:dyDescent="0.3">
      <c r="E6" s="98" t="s">
        <v>63</v>
      </c>
      <c r="F6" s="99"/>
      <c r="G6" s="99"/>
      <c r="H6" s="99"/>
      <c r="I6" s="99"/>
      <c r="J6" s="99"/>
      <c r="K6" s="100"/>
      <c r="M6" s="98" t="s">
        <v>63</v>
      </c>
      <c r="N6" s="99"/>
      <c r="O6" s="99"/>
      <c r="P6" s="99"/>
      <c r="Q6" s="99"/>
      <c r="R6" s="99"/>
      <c r="S6" s="100"/>
    </row>
    <row r="7" spans="4:19" ht="21" customHeight="1" x14ac:dyDescent="0.3">
      <c r="E7" s="101" t="s">
        <v>64</v>
      </c>
      <c r="F7" s="102"/>
      <c r="G7" s="103"/>
      <c r="H7" s="103"/>
      <c r="I7" s="103"/>
      <c r="J7" s="103"/>
      <c r="K7" s="104"/>
      <c r="M7" s="101" t="s">
        <v>64</v>
      </c>
      <c r="N7" s="147" t="s">
        <v>118</v>
      </c>
      <c r="O7" s="103"/>
      <c r="P7" s="103"/>
      <c r="Q7" s="103"/>
      <c r="R7" s="103"/>
      <c r="S7" s="104"/>
    </row>
    <row r="8" spans="4:19" ht="18.75" customHeight="1" x14ac:dyDescent="0.3">
      <c r="E8" s="101" t="s">
        <v>65</v>
      </c>
      <c r="F8" s="102"/>
      <c r="G8" s="103"/>
      <c r="H8" s="103"/>
      <c r="I8" s="103"/>
      <c r="J8" s="103"/>
      <c r="K8" s="104"/>
      <c r="M8" s="101" t="s">
        <v>65</v>
      </c>
      <c r="N8" s="147" t="s">
        <v>121</v>
      </c>
      <c r="O8" s="103"/>
      <c r="P8" s="103"/>
      <c r="Q8" s="103"/>
      <c r="R8" s="103"/>
      <c r="S8" s="104"/>
    </row>
    <row r="9" spans="4:19" ht="19.5" customHeight="1" x14ac:dyDescent="0.3">
      <c r="E9" s="101" t="s">
        <v>66</v>
      </c>
      <c r="F9" s="102"/>
      <c r="G9" s="103"/>
      <c r="H9" s="103"/>
      <c r="I9" s="103"/>
      <c r="J9" s="103"/>
      <c r="K9" s="104"/>
      <c r="M9" s="101" t="s">
        <v>66</v>
      </c>
      <c r="N9" s="147" t="s">
        <v>119</v>
      </c>
      <c r="O9" s="103"/>
      <c r="P9" s="103"/>
      <c r="Q9" s="103"/>
      <c r="R9" s="103"/>
      <c r="S9" s="104"/>
    </row>
    <row r="10" spans="4:19" ht="21" customHeight="1" x14ac:dyDescent="0.3">
      <c r="E10" s="101" t="s">
        <v>67</v>
      </c>
      <c r="F10" s="105"/>
      <c r="G10" s="103"/>
      <c r="H10" s="103"/>
      <c r="I10" s="103"/>
      <c r="J10" s="103"/>
      <c r="K10" s="104"/>
      <c r="M10" s="101" t="s">
        <v>67</v>
      </c>
      <c r="N10" s="105" t="s">
        <v>120</v>
      </c>
      <c r="O10" s="103"/>
      <c r="P10" s="103"/>
      <c r="Q10" s="103"/>
      <c r="R10" s="103"/>
      <c r="S10" s="104"/>
    </row>
    <row r="11" spans="4:19" ht="18" x14ac:dyDescent="0.35">
      <c r="E11" s="106" t="s">
        <v>68</v>
      </c>
      <c r="F11" s="107"/>
      <c r="G11" s="107"/>
      <c r="H11" s="107"/>
      <c r="I11" s="107"/>
      <c r="J11" s="107"/>
      <c r="K11" s="108"/>
      <c r="M11" s="98" t="s">
        <v>63</v>
      </c>
      <c r="N11" s="99"/>
      <c r="O11" s="99"/>
      <c r="P11" s="99"/>
      <c r="Q11" s="99"/>
      <c r="R11" s="99"/>
      <c r="S11" s="100"/>
    </row>
    <row r="12" spans="4:19" ht="18.75" customHeight="1" x14ac:dyDescent="0.3">
      <c r="E12" s="101" t="s">
        <v>64</v>
      </c>
      <c r="F12" s="102" t="s">
        <v>69</v>
      </c>
      <c r="G12" s="103"/>
      <c r="H12" s="103"/>
      <c r="I12" s="103"/>
      <c r="J12" s="103"/>
      <c r="K12" s="104"/>
      <c r="M12" s="101" t="s">
        <v>64</v>
      </c>
      <c r="N12" s="147" t="s">
        <v>122</v>
      </c>
      <c r="O12" s="103"/>
      <c r="P12" s="103"/>
      <c r="Q12" s="103"/>
      <c r="R12" s="103"/>
      <c r="S12" s="104"/>
    </row>
    <row r="13" spans="4:19" ht="18.75" customHeight="1" x14ac:dyDescent="0.3">
      <c r="E13" s="101" t="s">
        <v>65</v>
      </c>
      <c r="F13" s="102" t="s">
        <v>70</v>
      </c>
      <c r="G13" s="103"/>
      <c r="H13" s="103"/>
      <c r="I13" s="103"/>
      <c r="J13" s="103"/>
      <c r="K13" s="104"/>
      <c r="M13" s="101" t="s">
        <v>65</v>
      </c>
      <c r="N13" s="147" t="s">
        <v>123</v>
      </c>
      <c r="O13" s="103"/>
      <c r="P13" s="103"/>
      <c r="Q13" s="103"/>
      <c r="R13" s="103"/>
      <c r="S13" s="104"/>
    </row>
    <row r="14" spans="4:19" ht="18.75" customHeight="1" x14ac:dyDescent="0.3">
      <c r="E14" s="101" t="s">
        <v>71</v>
      </c>
      <c r="F14" s="102" t="s">
        <v>72</v>
      </c>
      <c r="G14" s="103"/>
      <c r="H14" s="103"/>
      <c r="I14" s="103"/>
      <c r="J14" s="103"/>
      <c r="K14" s="104"/>
      <c r="M14" s="101" t="s">
        <v>66</v>
      </c>
      <c r="N14" s="147" t="s">
        <v>125</v>
      </c>
      <c r="O14" s="103"/>
      <c r="P14" s="103"/>
      <c r="Q14" s="103"/>
      <c r="R14" s="103"/>
      <c r="S14" s="104"/>
    </row>
    <row r="15" spans="4:19" ht="18.75" customHeight="1" x14ac:dyDescent="0.3">
      <c r="E15" s="101" t="s">
        <v>67</v>
      </c>
      <c r="F15" s="105" t="s">
        <v>73</v>
      </c>
      <c r="G15" s="103"/>
      <c r="H15" s="103"/>
      <c r="I15" s="103"/>
      <c r="J15" s="103"/>
      <c r="K15" s="104"/>
      <c r="M15" s="101" t="s">
        <v>67</v>
      </c>
      <c r="N15" s="105" t="s">
        <v>124</v>
      </c>
      <c r="O15" s="103"/>
      <c r="P15" s="103"/>
      <c r="Q15" s="103"/>
      <c r="R15" s="103"/>
      <c r="S15" s="104"/>
    </row>
    <row r="16" spans="4:19" ht="18" x14ac:dyDescent="0.35">
      <c r="E16" s="106" t="s">
        <v>68</v>
      </c>
      <c r="F16" s="107"/>
      <c r="G16" s="107"/>
      <c r="H16" s="107"/>
      <c r="I16" s="107"/>
      <c r="J16" s="107"/>
      <c r="K16" s="108"/>
      <c r="M16" s="106" t="s">
        <v>68</v>
      </c>
      <c r="N16" s="107"/>
      <c r="O16" s="107"/>
      <c r="P16" s="107"/>
      <c r="Q16" s="107"/>
      <c r="R16" s="107"/>
      <c r="S16" s="108"/>
    </row>
    <row r="17" spans="5:19" ht="18.75" customHeight="1" x14ac:dyDescent="0.3">
      <c r="E17" s="109" t="s">
        <v>64</v>
      </c>
      <c r="F17" s="110" t="s">
        <v>74</v>
      </c>
      <c r="G17" s="111"/>
      <c r="H17" s="111"/>
      <c r="I17" s="111"/>
      <c r="J17" s="111"/>
      <c r="K17" s="112"/>
      <c r="M17" s="101" t="s">
        <v>64</v>
      </c>
      <c r="N17" s="102" t="s">
        <v>69</v>
      </c>
      <c r="O17" s="103"/>
      <c r="P17" s="103"/>
      <c r="Q17" s="103"/>
      <c r="R17" s="103"/>
      <c r="S17" s="104"/>
    </row>
    <row r="18" spans="5:19" ht="18.75" customHeight="1" x14ac:dyDescent="0.3">
      <c r="E18" s="109" t="s">
        <v>65</v>
      </c>
      <c r="F18" s="110" t="s">
        <v>75</v>
      </c>
      <c r="G18" s="111"/>
      <c r="H18" s="111"/>
      <c r="I18" s="111"/>
      <c r="J18" s="111"/>
      <c r="K18" s="112"/>
      <c r="M18" s="101" t="s">
        <v>65</v>
      </c>
      <c r="N18" s="102" t="s">
        <v>70</v>
      </c>
      <c r="O18" s="103"/>
      <c r="P18" s="103"/>
      <c r="Q18" s="103"/>
      <c r="R18" s="103"/>
      <c r="S18" s="104"/>
    </row>
    <row r="19" spans="5:19" ht="18.75" customHeight="1" x14ac:dyDescent="0.3">
      <c r="E19" s="109" t="s">
        <v>67</v>
      </c>
      <c r="F19" s="110" t="s">
        <v>76</v>
      </c>
      <c r="G19" s="111"/>
      <c r="H19" s="111"/>
      <c r="I19" s="111"/>
      <c r="J19" s="111"/>
      <c r="K19" s="112"/>
      <c r="M19" s="101" t="s">
        <v>71</v>
      </c>
      <c r="N19" s="102" t="s">
        <v>72</v>
      </c>
      <c r="O19" s="103"/>
      <c r="P19" s="103"/>
      <c r="Q19" s="103"/>
      <c r="R19" s="103"/>
      <c r="S19" s="104"/>
    </row>
    <row r="20" spans="5:19" ht="18" x14ac:dyDescent="0.35">
      <c r="E20" s="106" t="s">
        <v>68</v>
      </c>
      <c r="F20" s="107"/>
      <c r="G20" s="107"/>
      <c r="H20" s="107"/>
      <c r="I20" s="107"/>
      <c r="J20" s="107"/>
      <c r="K20" s="108"/>
      <c r="M20" s="101" t="s">
        <v>67</v>
      </c>
      <c r="N20" s="105" t="s">
        <v>73</v>
      </c>
      <c r="O20" s="103"/>
      <c r="P20" s="103"/>
      <c r="Q20" s="103"/>
      <c r="R20" s="103"/>
      <c r="S20" s="104"/>
    </row>
    <row r="21" spans="5:19" ht="18" x14ac:dyDescent="0.35">
      <c r="E21" s="109" t="s">
        <v>64</v>
      </c>
      <c r="F21" s="110" t="s">
        <v>77</v>
      </c>
      <c r="G21" s="111"/>
      <c r="H21" s="111"/>
      <c r="I21" s="111"/>
      <c r="J21" s="111"/>
      <c r="K21" s="112"/>
      <c r="M21" s="106" t="s">
        <v>68</v>
      </c>
      <c r="N21" s="107"/>
      <c r="O21" s="107"/>
      <c r="P21" s="107"/>
      <c r="Q21" s="107"/>
      <c r="R21" s="107"/>
      <c r="S21" s="108"/>
    </row>
    <row r="22" spans="5:19" x14ac:dyDescent="0.3">
      <c r="E22" s="109" t="s">
        <v>65</v>
      </c>
      <c r="F22" s="110" t="s">
        <v>78</v>
      </c>
      <c r="G22" s="111"/>
      <c r="H22" s="111"/>
      <c r="I22" s="111"/>
      <c r="J22" s="111"/>
      <c r="K22" s="112"/>
      <c r="M22" s="109" t="s">
        <v>64</v>
      </c>
      <c r="N22" s="110" t="s">
        <v>74</v>
      </c>
      <c r="O22" s="111"/>
      <c r="P22" s="111"/>
      <c r="Q22" s="111"/>
      <c r="R22" s="111"/>
      <c r="S22" s="112"/>
    </row>
    <row r="23" spans="5:19" x14ac:dyDescent="0.3">
      <c r="E23" s="109" t="s">
        <v>67</v>
      </c>
      <c r="F23" s="113" t="s">
        <v>79</v>
      </c>
      <c r="G23" s="111"/>
      <c r="H23" s="111"/>
      <c r="I23" s="111"/>
      <c r="J23" s="111"/>
      <c r="K23" s="112"/>
      <c r="M23" s="109" t="s">
        <v>65</v>
      </c>
      <c r="N23" s="110" t="s">
        <v>75</v>
      </c>
      <c r="O23" s="111"/>
      <c r="P23" s="111"/>
      <c r="Q23" s="111"/>
      <c r="R23" s="111"/>
      <c r="S23" s="112"/>
    </row>
    <row r="24" spans="5:19" x14ac:dyDescent="0.3">
      <c r="M24" s="109" t="s">
        <v>67</v>
      </c>
      <c r="N24" s="110" t="s">
        <v>76</v>
      </c>
      <c r="O24" s="111"/>
      <c r="P24" s="111"/>
      <c r="Q24" s="111"/>
      <c r="R24" s="111"/>
      <c r="S24" s="112"/>
    </row>
    <row r="25" spans="5:19" ht="18" x14ac:dyDescent="0.35">
      <c r="M25" s="106" t="s">
        <v>68</v>
      </c>
      <c r="N25" s="107"/>
      <c r="O25" s="107"/>
      <c r="P25" s="107"/>
      <c r="Q25" s="107"/>
      <c r="R25" s="107"/>
      <c r="S25" s="108"/>
    </row>
    <row r="26" spans="5:19" x14ac:dyDescent="0.3">
      <c r="M26" s="109" t="s">
        <v>64</v>
      </c>
      <c r="N26" s="110" t="s">
        <v>77</v>
      </c>
      <c r="O26" s="111"/>
      <c r="P26" s="111"/>
      <c r="Q26" s="111"/>
      <c r="R26" s="111"/>
      <c r="S26" s="112"/>
    </row>
    <row r="27" spans="5:19" x14ac:dyDescent="0.3">
      <c r="M27" s="109" t="s">
        <v>65</v>
      </c>
      <c r="N27" s="110" t="s">
        <v>78</v>
      </c>
      <c r="O27" s="111"/>
      <c r="P27" s="111"/>
      <c r="Q27" s="111"/>
      <c r="R27" s="111"/>
      <c r="S27" s="112"/>
    </row>
    <row r="28" spans="5:19" x14ac:dyDescent="0.3">
      <c r="M28" s="109" t="s">
        <v>67</v>
      </c>
      <c r="N28" s="113" t="s">
        <v>79</v>
      </c>
      <c r="O28" s="111"/>
      <c r="P28" s="111"/>
      <c r="Q28" s="111"/>
      <c r="R28" s="111"/>
      <c r="S28" s="112"/>
    </row>
  </sheetData>
  <hyperlinks>
    <hyperlink ref="F15" r:id="rId1" xr:uid="{6927012D-57EA-4858-B32F-8BAD4301DD51}"/>
    <hyperlink ref="N20" r:id="rId2" xr:uid="{9E3DF185-1181-484B-B83D-116CF51BBE8B}"/>
    <hyperlink ref="F23" r:id="rId3" xr:uid="{44B1C50B-DD7B-4368-AA1B-5442EE55930D}"/>
    <hyperlink ref="N28" r:id="rId4" xr:uid="{00B9F9D7-0CF7-4ED5-9424-207C358606D3}"/>
    <hyperlink ref="N10" r:id="rId5" xr:uid="{1DCCC9FB-2C03-4DF8-81CB-DB3A3E5A080E}"/>
    <hyperlink ref="N15" r:id="rId6" xr:uid="{73E201A5-39DE-4CCD-9187-1017D5B961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EDE40-A853-4948-8DB8-2CBFDC639E5C}">
  <sheetPr>
    <outlinePr summaryBelow="0" summaryRight="0"/>
  </sheetPr>
  <dimension ref="B1:L38"/>
  <sheetViews>
    <sheetView showGridLines="0" zoomScale="110" zoomScaleNormal="110" workbookViewId="0">
      <selection activeCell="B3" sqref="B3:I34"/>
    </sheetView>
  </sheetViews>
  <sheetFormatPr defaultColWidth="12.5546875" defaultRowHeight="15.75" customHeight="1" x14ac:dyDescent="0.3"/>
  <cols>
    <col min="1" max="1" width="9.33203125" style="131" customWidth="1"/>
    <col min="2" max="2" width="26" style="131" customWidth="1"/>
    <col min="3" max="3" width="17" style="131" customWidth="1"/>
    <col min="4" max="4" width="14.77734375" style="131" customWidth="1"/>
    <col min="5" max="5" width="17" style="131" customWidth="1"/>
    <col min="6" max="6" width="12.5546875" style="131"/>
    <col min="7" max="7" width="14.5546875" style="131" customWidth="1"/>
    <col min="8" max="8" width="19.77734375" style="131" customWidth="1"/>
    <col min="9" max="16384" width="12.5546875" style="131"/>
  </cols>
  <sheetData>
    <row r="1" spans="2:11" ht="15.75" customHeight="1" x14ac:dyDescent="0.4">
      <c r="C1" s="178" t="s">
        <v>128</v>
      </c>
      <c r="D1" s="178"/>
      <c r="E1" s="178"/>
      <c r="F1" s="178"/>
      <c r="G1" s="179"/>
      <c r="H1" s="179"/>
    </row>
    <row r="3" spans="2:11" ht="15.75" customHeight="1" x14ac:dyDescent="0.3">
      <c r="B3" s="149"/>
      <c r="C3" s="150"/>
      <c r="D3" s="150"/>
      <c r="E3" s="150"/>
      <c r="F3" s="150"/>
      <c r="G3" s="150"/>
      <c r="H3" s="150"/>
      <c r="I3" s="151"/>
    </row>
    <row r="4" spans="2:11" ht="4.8" customHeight="1" thickBot="1" x14ac:dyDescent="0.35">
      <c r="B4" s="152"/>
      <c r="C4" s="153"/>
      <c r="D4" s="153"/>
      <c r="E4" s="153"/>
      <c r="F4" s="153"/>
      <c r="G4" s="153"/>
      <c r="H4" s="153"/>
      <c r="I4" s="154"/>
    </row>
    <row r="5" spans="2:11" ht="23.4" customHeight="1" x14ac:dyDescent="0.3">
      <c r="B5" s="209" t="s">
        <v>81</v>
      </c>
      <c r="C5" s="209"/>
      <c r="D5" s="209"/>
      <c r="E5" s="209"/>
      <c r="F5" s="209"/>
      <c r="G5" s="209"/>
      <c r="H5" s="209"/>
      <c r="I5" s="209"/>
      <c r="K5" s="131" t="s">
        <v>5</v>
      </c>
    </row>
    <row r="6" spans="2:11" ht="21" customHeight="1" thickBot="1" x14ac:dyDescent="0.35">
      <c r="B6" s="155" t="s">
        <v>82</v>
      </c>
      <c r="C6" s="146" t="s">
        <v>6</v>
      </c>
      <c r="D6" s="146" t="s">
        <v>83</v>
      </c>
      <c r="E6" s="146" t="s">
        <v>115</v>
      </c>
      <c r="F6" s="146" t="s">
        <v>8</v>
      </c>
      <c r="G6" s="146" t="s">
        <v>84</v>
      </c>
      <c r="H6" s="146" t="s">
        <v>52</v>
      </c>
      <c r="I6" s="146" t="s">
        <v>85</v>
      </c>
    </row>
    <row r="7" spans="2:11" ht="15.75" customHeight="1" x14ac:dyDescent="0.3">
      <c r="B7" s="145" t="s">
        <v>114</v>
      </c>
      <c r="C7" s="145">
        <v>1955</v>
      </c>
      <c r="D7" s="143">
        <f t="shared" ref="D7:D18" si="0">C7*E7</f>
        <v>176.34100000000001</v>
      </c>
      <c r="E7" s="143">
        <v>9.0200000000000002E-2</v>
      </c>
      <c r="F7" s="144">
        <v>21.5</v>
      </c>
      <c r="G7" s="143">
        <f t="shared" ref="G7:G18" si="1">E7*F7</f>
        <v>1.9393</v>
      </c>
      <c r="H7" s="143">
        <v>25.66</v>
      </c>
      <c r="I7" s="156">
        <f t="shared" ref="I7:I18" si="2">D7+G7+H7</f>
        <v>203.94030000000001</v>
      </c>
    </row>
    <row r="8" spans="2:11" ht="15.75" customHeight="1" x14ac:dyDescent="0.3">
      <c r="B8" s="142" t="s">
        <v>113</v>
      </c>
      <c r="C8" s="142">
        <v>2265</v>
      </c>
      <c r="D8" s="140">
        <f t="shared" si="0"/>
        <v>204.303</v>
      </c>
      <c r="E8" s="140">
        <v>9.0200000000000002E-2</v>
      </c>
      <c r="F8" s="141">
        <v>21.39</v>
      </c>
      <c r="G8" s="140">
        <f t="shared" si="1"/>
        <v>1.929378</v>
      </c>
      <c r="H8" s="140">
        <v>25.7</v>
      </c>
      <c r="I8" s="157">
        <f t="shared" si="2"/>
        <v>231.932378</v>
      </c>
    </row>
    <row r="9" spans="2:11" ht="15.75" customHeight="1" x14ac:dyDescent="0.3">
      <c r="B9" s="142" t="s">
        <v>112</v>
      </c>
      <c r="C9" s="142">
        <v>2331</v>
      </c>
      <c r="D9" s="140">
        <f t="shared" si="0"/>
        <v>210.25620000000001</v>
      </c>
      <c r="E9" s="140">
        <v>9.0200000000000002E-2</v>
      </c>
      <c r="F9" s="141">
        <v>17.260000000000002</v>
      </c>
      <c r="G9" s="140">
        <f t="shared" si="1"/>
        <v>1.5568520000000001</v>
      </c>
      <c r="H9" s="140">
        <v>25.74</v>
      </c>
      <c r="I9" s="157">
        <f t="shared" si="2"/>
        <v>237.55305200000001</v>
      </c>
    </row>
    <row r="10" spans="2:11" ht="15.75" customHeight="1" x14ac:dyDescent="0.3">
      <c r="B10" s="142" t="s">
        <v>111</v>
      </c>
      <c r="C10" s="142">
        <v>1843</v>
      </c>
      <c r="D10" s="140">
        <f t="shared" si="0"/>
        <v>166.23859999999999</v>
      </c>
      <c r="E10" s="140">
        <v>9.0200000000000002E-2</v>
      </c>
      <c r="F10" s="141">
        <v>20.75</v>
      </c>
      <c r="G10" s="140">
        <f t="shared" si="1"/>
        <v>1.87165</v>
      </c>
      <c r="H10" s="140">
        <v>25.76</v>
      </c>
      <c r="I10" s="157">
        <f t="shared" si="2"/>
        <v>193.87024999999997</v>
      </c>
    </row>
    <row r="11" spans="2:11" ht="15.75" customHeight="1" x14ac:dyDescent="0.3">
      <c r="B11" s="142" t="s">
        <v>86</v>
      </c>
      <c r="C11" s="142">
        <v>1500</v>
      </c>
      <c r="D11" s="140">
        <f t="shared" si="0"/>
        <v>135.30000000000001</v>
      </c>
      <c r="E11" s="140">
        <v>9.0200000000000002E-2</v>
      </c>
      <c r="F11" s="141">
        <v>16.89</v>
      </c>
      <c r="G11" s="140">
        <f t="shared" si="1"/>
        <v>1.5234780000000001</v>
      </c>
      <c r="H11" s="140">
        <v>25.7</v>
      </c>
      <c r="I11" s="157">
        <f t="shared" si="2"/>
        <v>162.52347800000001</v>
      </c>
    </row>
    <row r="12" spans="2:11" ht="15.75" customHeight="1" x14ac:dyDescent="0.3">
      <c r="B12" s="142" t="s">
        <v>110</v>
      </c>
      <c r="C12" s="142">
        <v>955</v>
      </c>
      <c r="D12" s="140">
        <f t="shared" si="0"/>
        <v>86.141000000000005</v>
      </c>
      <c r="E12" s="140">
        <v>9.0200000000000002E-2</v>
      </c>
      <c r="F12" s="141">
        <v>20.53</v>
      </c>
      <c r="G12" s="140">
        <f t="shared" si="1"/>
        <v>1.8518060000000001</v>
      </c>
      <c r="H12" s="140">
        <v>25.86</v>
      </c>
      <c r="I12" s="157">
        <f t="shared" si="2"/>
        <v>113.852806</v>
      </c>
    </row>
    <row r="13" spans="2:11" ht="15.75" customHeight="1" x14ac:dyDescent="0.3">
      <c r="B13" s="142" t="s">
        <v>109</v>
      </c>
      <c r="C13" s="142">
        <v>1068</v>
      </c>
      <c r="D13" s="140">
        <f t="shared" si="0"/>
        <v>96.333600000000004</v>
      </c>
      <c r="E13" s="140">
        <v>9.0200000000000002E-2</v>
      </c>
      <c r="F13" s="141">
        <v>20.53</v>
      </c>
      <c r="G13" s="140">
        <f t="shared" si="1"/>
        <v>1.8518060000000001</v>
      </c>
      <c r="H13" s="140">
        <v>25.67</v>
      </c>
      <c r="I13" s="157">
        <f t="shared" si="2"/>
        <v>123.855406</v>
      </c>
    </row>
    <row r="14" spans="2:11" ht="15.75" customHeight="1" x14ac:dyDescent="0.3">
      <c r="B14" s="142" t="s">
        <v>108</v>
      </c>
      <c r="C14" s="142">
        <v>1106</v>
      </c>
      <c r="D14" s="140">
        <f t="shared" si="0"/>
        <v>99.761200000000002</v>
      </c>
      <c r="E14" s="140">
        <v>9.0200000000000002E-2</v>
      </c>
      <c r="F14" s="141">
        <v>10.19</v>
      </c>
      <c r="G14" s="140">
        <f t="shared" si="1"/>
        <v>0.91913800000000001</v>
      </c>
      <c r="H14" s="140">
        <v>25.24</v>
      </c>
      <c r="I14" s="157">
        <f t="shared" si="2"/>
        <v>125.920338</v>
      </c>
    </row>
    <row r="15" spans="2:11" ht="15.75" customHeight="1" x14ac:dyDescent="0.3">
      <c r="B15" s="142" t="s">
        <v>107</v>
      </c>
      <c r="C15" s="142">
        <v>1706</v>
      </c>
      <c r="D15" s="140">
        <f t="shared" si="0"/>
        <v>153.88120000000001</v>
      </c>
      <c r="E15" s="140">
        <v>9.0200000000000002E-2</v>
      </c>
      <c r="F15" s="141">
        <v>9.43</v>
      </c>
      <c r="G15" s="140">
        <f t="shared" si="1"/>
        <v>0.85058599999999995</v>
      </c>
      <c r="H15" s="140">
        <v>25.12</v>
      </c>
      <c r="I15" s="157">
        <f t="shared" si="2"/>
        <v>179.851786</v>
      </c>
    </row>
    <row r="16" spans="2:11" ht="15.75" customHeight="1" x14ac:dyDescent="0.3">
      <c r="B16" s="142" t="s">
        <v>106</v>
      </c>
      <c r="C16" s="142">
        <v>1268</v>
      </c>
      <c r="D16" s="140">
        <f t="shared" si="0"/>
        <v>114.3736</v>
      </c>
      <c r="E16" s="140">
        <v>9.0200000000000002E-2</v>
      </c>
      <c r="F16" s="141">
        <v>11.01</v>
      </c>
      <c r="G16" s="140">
        <f t="shared" si="1"/>
        <v>0.99310200000000004</v>
      </c>
      <c r="H16" s="140">
        <v>30.34</v>
      </c>
      <c r="I16" s="157">
        <f t="shared" si="2"/>
        <v>145.70670199999998</v>
      </c>
    </row>
    <row r="17" spans="2:12" ht="15.75" customHeight="1" x14ac:dyDescent="0.3">
      <c r="B17" s="142" t="s">
        <v>105</v>
      </c>
      <c r="C17" s="142">
        <v>994</v>
      </c>
      <c r="D17" s="140">
        <f t="shared" si="0"/>
        <v>89.658799999999999</v>
      </c>
      <c r="E17" s="140">
        <v>9.0200000000000002E-2</v>
      </c>
      <c r="F17" s="141">
        <v>16.34</v>
      </c>
      <c r="G17" s="140">
        <f t="shared" si="1"/>
        <v>1.473868</v>
      </c>
      <c r="H17" s="140">
        <v>30.55</v>
      </c>
      <c r="I17" s="157">
        <f t="shared" si="2"/>
        <v>121.68266799999999</v>
      </c>
    </row>
    <row r="18" spans="2:12" ht="15.75" customHeight="1" x14ac:dyDescent="0.3">
      <c r="B18" s="142" t="s">
        <v>104</v>
      </c>
      <c r="C18" s="142">
        <v>1124</v>
      </c>
      <c r="D18" s="140">
        <f t="shared" si="0"/>
        <v>101.3848</v>
      </c>
      <c r="E18" s="140">
        <v>9.0200000000000002E-2</v>
      </c>
      <c r="F18" s="141">
        <v>23.27</v>
      </c>
      <c r="G18" s="140">
        <f t="shared" si="1"/>
        <v>2.098954</v>
      </c>
      <c r="H18" s="140">
        <v>30.59</v>
      </c>
      <c r="I18" s="157">
        <f t="shared" si="2"/>
        <v>134.07375400000001</v>
      </c>
    </row>
    <row r="19" spans="2:12" ht="15.75" customHeight="1" thickBot="1" x14ac:dyDescent="0.35">
      <c r="B19" s="155" t="s">
        <v>87</v>
      </c>
      <c r="C19" s="137">
        <f>C7+C8+C9+C10+C11+C12+C13+C14+C15+C16+C17+C18</f>
        <v>18115</v>
      </c>
      <c r="D19" s="139">
        <f>SUM(D7:D18)</f>
        <v>1633.973</v>
      </c>
      <c r="E19" s="139">
        <f>D19/C19</f>
        <v>9.0200000000000002E-2</v>
      </c>
      <c r="F19" s="137">
        <f>SUM(F7:F18)</f>
        <v>209.09000000000003</v>
      </c>
      <c r="G19" s="138">
        <f>SUM(G7:G18)</f>
        <v>18.859918</v>
      </c>
      <c r="H19" s="137">
        <f>SUM(H7:H18)</f>
        <v>321.93</v>
      </c>
      <c r="I19" s="158">
        <f>SUM(I7:I18)</f>
        <v>1974.7629179999997</v>
      </c>
    </row>
    <row r="20" spans="2:12" ht="15.75" customHeight="1" x14ac:dyDescent="0.3">
      <c r="B20" s="159"/>
      <c r="C20" s="160"/>
      <c r="D20" s="161"/>
      <c r="E20" s="161"/>
      <c r="F20" s="160"/>
      <c r="G20" s="162"/>
      <c r="H20" s="160"/>
      <c r="I20" s="163"/>
    </row>
    <row r="21" spans="2:12" ht="15.75" customHeight="1" x14ac:dyDescent="0.3">
      <c r="B21" s="136" t="s">
        <v>103</v>
      </c>
      <c r="C21" s="135"/>
      <c r="D21" s="134"/>
      <c r="E21" s="133"/>
      <c r="F21" s="160"/>
      <c r="G21" s="162"/>
      <c r="H21" s="160"/>
      <c r="I21" s="163"/>
    </row>
    <row r="22" spans="2:12" ht="15.75" customHeight="1" x14ac:dyDescent="0.3">
      <c r="B22" s="164"/>
      <c r="C22" s="165"/>
      <c r="D22" s="166"/>
      <c r="E22" s="153"/>
      <c r="F22" s="153"/>
      <c r="G22" s="153"/>
      <c r="H22" s="153"/>
      <c r="I22" s="154"/>
    </row>
    <row r="23" spans="2:12" ht="15.75" customHeight="1" x14ac:dyDescent="0.3">
      <c r="B23" s="167" t="s">
        <v>102</v>
      </c>
      <c r="C23" s="168">
        <f>C19*3414</f>
        <v>61844610</v>
      </c>
      <c r="D23" s="168" t="s">
        <v>97</v>
      </c>
      <c r="E23" s="153"/>
      <c r="F23" s="153"/>
      <c r="G23" s="153"/>
      <c r="H23" s="153"/>
      <c r="I23" s="154"/>
    </row>
    <row r="24" spans="2:12" ht="15.75" customHeight="1" x14ac:dyDescent="0.3">
      <c r="B24" s="167" t="s">
        <v>101</v>
      </c>
      <c r="C24" s="168">
        <f>C32</f>
        <v>7470060</v>
      </c>
      <c r="D24" s="168" t="s">
        <v>97</v>
      </c>
      <c r="E24" s="168"/>
      <c r="F24" s="169" t="s">
        <v>100</v>
      </c>
      <c r="G24" s="170">
        <v>91500</v>
      </c>
      <c r="H24" s="170" t="s">
        <v>99</v>
      </c>
      <c r="I24" s="154"/>
      <c r="L24" s="131">
        <f>C32/1000</f>
        <v>7470.06</v>
      </c>
    </row>
    <row r="25" spans="2:12" ht="15.75" customHeight="1" x14ac:dyDescent="0.3">
      <c r="B25" s="167" t="s">
        <v>98</v>
      </c>
      <c r="C25" s="171">
        <f>SUM(C23:C24)</f>
        <v>69314670</v>
      </c>
      <c r="D25" s="168" t="s">
        <v>97</v>
      </c>
      <c r="E25" s="168"/>
      <c r="F25" s="168"/>
      <c r="G25" s="168"/>
      <c r="H25" s="168"/>
      <c r="I25" s="154"/>
      <c r="L25" s="131">
        <f>L24/10</f>
        <v>747.00600000000009</v>
      </c>
    </row>
    <row r="26" spans="2:12" ht="15.75" customHeight="1" x14ac:dyDescent="0.3">
      <c r="B26" s="167" t="s">
        <v>96</v>
      </c>
      <c r="C26" s="172">
        <f>(C25/1000)/C30</f>
        <v>32.450688202247193</v>
      </c>
      <c r="D26" s="168" t="s">
        <v>95</v>
      </c>
      <c r="E26" s="168"/>
      <c r="F26" s="168"/>
      <c r="G26" s="168"/>
      <c r="H26" s="168"/>
      <c r="I26" s="154"/>
    </row>
    <row r="27" spans="2:12" ht="15.75" customHeight="1" x14ac:dyDescent="0.3">
      <c r="B27" s="152" t="s">
        <v>5</v>
      </c>
      <c r="C27" s="153" t="s">
        <v>5</v>
      </c>
      <c r="D27" s="153"/>
      <c r="E27" s="168"/>
      <c r="F27" s="168"/>
      <c r="G27" s="168"/>
      <c r="H27" s="168"/>
      <c r="I27" s="154"/>
    </row>
    <row r="28" spans="2:12" ht="15.75" customHeight="1" x14ac:dyDescent="0.3">
      <c r="B28" s="152"/>
      <c r="C28" s="153"/>
      <c r="D28" s="153"/>
      <c r="E28" s="168" t="s">
        <v>5</v>
      </c>
      <c r="F28" s="168"/>
      <c r="G28" s="168"/>
      <c r="H28" s="168"/>
      <c r="I28" s="154"/>
    </row>
    <row r="29" spans="2:12" ht="15.75" customHeight="1" x14ac:dyDescent="0.3">
      <c r="B29" s="167"/>
      <c r="C29" s="168"/>
      <c r="D29" s="168"/>
      <c r="E29" s="168"/>
      <c r="F29" s="168"/>
      <c r="G29" s="168"/>
      <c r="H29" s="168"/>
      <c r="I29" s="173" t="s">
        <v>5</v>
      </c>
    </row>
    <row r="30" spans="2:12" ht="15.75" customHeight="1" x14ac:dyDescent="0.3">
      <c r="B30" s="174" t="s">
        <v>94</v>
      </c>
      <c r="C30" s="168">
        <v>2136</v>
      </c>
      <c r="D30" s="168" t="s">
        <v>93</v>
      </c>
      <c r="E30" s="168"/>
      <c r="F30" s="168"/>
      <c r="G30" s="168"/>
      <c r="H30" s="168"/>
      <c r="I30" s="154"/>
    </row>
    <row r="31" spans="2:12" ht="15.75" customHeight="1" x14ac:dyDescent="0.3">
      <c r="B31" s="174" t="s">
        <v>92</v>
      </c>
      <c r="C31" s="169">
        <v>81.64</v>
      </c>
      <c r="D31" s="168" t="s">
        <v>91</v>
      </c>
      <c r="E31" s="168"/>
      <c r="F31" s="168"/>
      <c r="G31" s="168"/>
      <c r="H31" s="168"/>
      <c r="I31" s="154"/>
    </row>
    <row r="32" spans="2:12" ht="15.75" customHeight="1" x14ac:dyDescent="0.3">
      <c r="B32" s="167" t="s">
        <v>5</v>
      </c>
      <c r="C32" s="168">
        <f>C31*G24</f>
        <v>7470060</v>
      </c>
      <c r="D32" s="168" t="s">
        <v>90</v>
      </c>
      <c r="E32" s="168"/>
      <c r="F32" s="168"/>
      <c r="G32" s="168"/>
      <c r="H32" s="168"/>
      <c r="I32" s="154"/>
    </row>
    <row r="33" spans="2:9" ht="15.75" customHeight="1" x14ac:dyDescent="0.3">
      <c r="B33" s="167"/>
      <c r="C33" s="190">
        <f>L25</f>
        <v>747.00600000000009</v>
      </c>
      <c r="D33" s="168" t="s">
        <v>187</v>
      </c>
      <c r="E33" s="153"/>
      <c r="F33" s="153"/>
      <c r="G33" s="153"/>
      <c r="H33" s="153"/>
      <c r="I33" s="154"/>
    </row>
    <row r="34" spans="2:9" ht="15.75" customHeight="1" x14ac:dyDescent="0.3">
      <c r="B34" s="175"/>
      <c r="C34" s="191">
        <v>209.46</v>
      </c>
      <c r="D34" s="192" t="s">
        <v>131</v>
      </c>
      <c r="E34" s="176"/>
      <c r="F34" s="176"/>
      <c r="G34" s="176"/>
      <c r="H34" s="176"/>
      <c r="I34" s="177"/>
    </row>
    <row r="36" spans="2:9" ht="15.75" customHeight="1" x14ac:dyDescent="0.3">
      <c r="C36" s="132" t="s">
        <v>5</v>
      </c>
    </row>
    <row r="38" spans="2:9" ht="15.75" customHeight="1" x14ac:dyDescent="0.3">
      <c r="D38" s="131">
        <v>747</v>
      </c>
    </row>
  </sheetData>
  <mergeCells count="1">
    <mergeCell ref="B5:I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CAC2C-E6CF-4533-916E-0C1CA0B17357}">
  <dimension ref="E1:L32"/>
  <sheetViews>
    <sheetView showGridLines="0" topLeftCell="A4" workbookViewId="0">
      <selection activeCell="E6" sqref="E6:L14"/>
    </sheetView>
  </sheetViews>
  <sheetFormatPr defaultColWidth="9.109375" defaultRowHeight="14.4" x14ac:dyDescent="0.3"/>
  <cols>
    <col min="1" max="3" width="9.109375" style="8"/>
    <col min="4" max="4" width="3.44140625" style="8" customWidth="1"/>
    <col min="5" max="5" width="14" style="8" customWidth="1"/>
    <col min="6" max="6" width="31.6640625" style="8" customWidth="1"/>
    <col min="7" max="8" width="14.44140625" style="8" customWidth="1"/>
    <col min="9" max="9" width="13.44140625" style="8" customWidth="1"/>
    <col min="10" max="10" width="15" style="8" customWidth="1"/>
    <col min="11" max="11" width="12.5546875" style="8" bestFit="1" customWidth="1"/>
    <col min="12" max="12" width="24.33203125" style="8" customWidth="1"/>
    <col min="13" max="16384" width="9.109375" style="8"/>
  </cols>
  <sheetData>
    <row r="1" spans="5:12" ht="18" x14ac:dyDescent="0.35">
      <c r="E1" s="183"/>
      <c r="F1" s="183"/>
    </row>
    <row r="2" spans="5:12" ht="18" x14ac:dyDescent="0.35">
      <c r="E2" s="183" t="s">
        <v>129</v>
      </c>
      <c r="F2" s="183"/>
    </row>
    <row r="3" spans="5:12" x14ac:dyDescent="0.3">
      <c r="E3" s="182"/>
    </row>
    <row r="4" spans="5:12" ht="18" x14ac:dyDescent="0.35">
      <c r="E4" s="7" t="s">
        <v>17</v>
      </c>
    </row>
    <row r="5" spans="5:12" ht="15" thickBot="1" x14ac:dyDescent="0.35"/>
    <row r="6" spans="5:12" ht="15.6" x14ac:dyDescent="0.3">
      <c r="E6" s="214" t="s">
        <v>18</v>
      </c>
      <c r="F6" s="217" t="s">
        <v>19</v>
      </c>
      <c r="G6" s="220" t="s">
        <v>20</v>
      </c>
      <c r="H6" s="221"/>
      <c r="I6" s="221"/>
      <c r="J6" s="222"/>
      <c r="K6" s="220" t="s">
        <v>21</v>
      </c>
      <c r="L6" s="222"/>
    </row>
    <row r="7" spans="5:12" ht="31.2" x14ac:dyDescent="0.3">
      <c r="E7" s="215"/>
      <c r="F7" s="218"/>
      <c r="G7" s="223" t="s">
        <v>22</v>
      </c>
      <c r="H7" s="224"/>
      <c r="I7" s="9" t="s">
        <v>23</v>
      </c>
      <c r="J7" s="10" t="s">
        <v>24</v>
      </c>
      <c r="K7" s="11" t="s">
        <v>25</v>
      </c>
      <c r="L7" s="12" t="s">
        <v>26</v>
      </c>
    </row>
    <row r="8" spans="5:12" ht="15.6" x14ac:dyDescent="0.3">
      <c r="E8" s="216"/>
      <c r="F8" s="219"/>
      <c r="G8" s="13" t="s">
        <v>6</v>
      </c>
      <c r="H8" s="14" t="s">
        <v>8</v>
      </c>
      <c r="I8" s="15" t="s">
        <v>27</v>
      </c>
      <c r="J8" s="16" t="s">
        <v>5</v>
      </c>
      <c r="K8" s="17"/>
      <c r="L8" s="18" t="s">
        <v>28</v>
      </c>
    </row>
    <row r="9" spans="5:12" ht="15.6" x14ac:dyDescent="0.3">
      <c r="E9" s="19" t="s">
        <v>29</v>
      </c>
      <c r="F9" s="20" t="s">
        <v>162</v>
      </c>
      <c r="G9" s="21">
        <f>'EEM #1 Lighting Upgrade  '!O44</f>
        <v>1393.6</v>
      </c>
      <c r="H9" s="22">
        <f>'EEM #1 Lighting Upgrade  '!O46</f>
        <v>0.53600000000000003</v>
      </c>
      <c r="I9" s="23" t="s">
        <v>30</v>
      </c>
      <c r="J9" s="24">
        <f>'EEM #1 Lighting Upgrade  '!O52</f>
        <v>125.75106719999999</v>
      </c>
      <c r="K9" s="25">
        <f>'EEM #1 Lighting Upgrade  '!O53</f>
        <v>390</v>
      </c>
      <c r="L9" s="26">
        <f>K9/J9</f>
        <v>3.1013653298045334</v>
      </c>
    </row>
    <row r="10" spans="5:12" ht="15.6" x14ac:dyDescent="0.3">
      <c r="E10" s="19" t="s">
        <v>31</v>
      </c>
      <c r="F10" s="20" t="s">
        <v>35</v>
      </c>
      <c r="G10" s="21">
        <f>'EEM #2  Occupancy Sensors'!L31</f>
        <v>1408</v>
      </c>
      <c r="H10" s="22" t="s">
        <v>30</v>
      </c>
      <c r="I10" s="23" t="s">
        <v>30</v>
      </c>
      <c r="J10" s="24">
        <f>'EEM #2  Occupancy Sensors'!L32</f>
        <v>127.0016</v>
      </c>
      <c r="K10" s="25">
        <f>'EEM #2  Occupancy Sensors'!L38</f>
        <v>240</v>
      </c>
      <c r="L10" s="26">
        <f>K10/J10</f>
        <v>1.8897399717798831</v>
      </c>
    </row>
    <row r="11" spans="5:12" ht="15.6" x14ac:dyDescent="0.3">
      <c r="E11" s="27" t="s">
        <v>32</v>
      </c>
      <c r="F11" s="28" t="s">
        <v>117</v>
      </c>
      <c r="G11" s="29">
        <f>'EEM #3 Upgrade Controls'!K18</f>
        <v>7870</v>
      </c>
      <c r="H11" s="30" t="s">
        <v>30</v>
      </c>
      <c r="I11" s="31" t="s">
        <v>30</v>
      </c>
      <c r="J11" s="32">
        <f>'EEM #3 Upgrade Controls'!K19</f>
        <v>709.87400000000002</v>
      </c>
      <c r="K11" s="33">
        <f>'EEM #3 Upgrade Controls'!K25</f>
        <v>1200</v>
      </c>
      <c r="L11" s="34">
        <f>K11/J11</f>
        <v>1.6904408387967442</v>
      </c>
    </row>
    <row r="12" spans="5:12" ht="16.2" thickBot="1" x14ac:dyDescent="0.35">
      <c r="E12" s="27" t="s">
        <v>190</v>
      </c>
      <c r="F12" s="28" t="s">
        <v>116</v>
      </c>
      <c r="G12" s="29">
        <f>'EEM #4 New Heat Pump '!E10</f>
        <v>8580</v>
      </c>
      <c r="H12" s="30" t="s">
        <v>30</v>
      </c>
      <c r="I12" s="31" t="s">
        <v>30</v>
      </c>
      <c r="J12" s="32">
        <f>'EEM #4 New Heat Pump '!E11</f>
        <v>773.91600000000005</v>
      </c>
      <c r="K12" s="33">
        <f>'EEM #4 New Heat Pump '!I10</f>
        <v>15000</v>
      </c>
      <c r="L12" s="34">
        <f>K12/J12</f>
        <v>19.38194842851162</v>
      </c>
    </row>
    <row r="13" spans="5:12" ht="15.6" x14ac:dyDescent="0.3">
      <c r="E13" s="210" t="s">
        <v>33</v>
      </c>
      <c r="F13" s="211"/>
      <c r="G13" s="35"/>
      <c r="H13" s="36"/>
      <c r="I13" s="37"/>
      <c r="J13" s="38"/>
      <c r="K13" s="39"/>
      <c r="L13" s="38"/>
    </row>
    <row r="14" spans="5:12" ht="16.2" thickBot="1" x14ac:dyDescent="0.35">
      <c r="E14" s="212"/>
      <c r="F14" s="213"/>
      <c r="G14" s="40">
        <f>SUM(G9:G13)</f>
        <v>19251.599999999999</v>
      </c>
      <c r="H14" s="41"/>
      <c r="I14" s="42">
        <f>SUM(I11:I13)</f>
        <v>0</v>
      </c>
      <c r="J14" s="43">
        <f>SUM(J9:J12)</f>
        <v>1736.5426672000001</v>
      </c>
      <c r="K14" s="44">
        <f>SUM(K9:K12)</f>
        <v>16830</v>
      </c>
      <c r="L14" s="45">
        <f>K14/J14</f>
        <v>9.6916708802419915</v>
      </c>
    </row>
    <row r="15" spans="5:12" ht="49.8" customHeight="1" x14ac:dyDescent="0.3">
      <c r="F15" s="119"/>
    </row>
    <row r="16" spans="5:12" ht="30" customHeight="1" x14ac:dyDescent="0.3"/>
    <row r="17" spans="5:11" ht="40.200000000000003" customHeight="1" x14ac:dyDescent="0.3"/>
    <row r="19" spans="5:11" ht="27.75" customHeight="1" x14ac:dyDescent="0.3"/>
    <row r="23" spans="5:11" x14ac:dyDescent="0.3">
      <c r="E23" s="81" t="s">
        <v>51</v>
      </c>
    </row>
    <row r="24" spans="5:11" x14ac:dyDescent="0.3">
      <c r="E24" s="118">
        <f>'Energy Data'!C19</f>
        <v>18115</v>
      </c>
      <c r="F24" s="8" t="s">
        <v>34</v>
      </c>
      <c r="G24" s="83">
        <f>'Energy Data'!D19</f>
        <v>1633.973</v>
      </c>
      <c r="H24" s="81" t="s">
        <v>53</v>
      </c>
      <c r="J24" s="84">
        <f>G24/E24</f>
        <v>9.0200000000000002E-2</v>
      </c>
      <c r="K24" s="81" t="s">
        <v>54</v>
      </c>
    </row>
    <row r="25" spans="5:11" x14ac:dyDescent="0.3">
      <c r="E25" s="8">
        <f>'Energy Data'!C32</f>
        <v>7470060</v>
      </c>
      <c r="F25" s="182" t="s">
        <v>184</v>
      </c>
      <c r="G25" s="85">
        <f>'Energy Data'!C34</f>
        <v>209.46</v>
      </c>
      <c r="H25" s="182" t="s">
        <v>185</v>
      </c>
      <c r="J25" s="84">
        <f>G25/E26</f>
        <v>0.28039935422205442</v>
      </c>
      <c r="K25" s="81" t="s">
        <v>80</v>
      </c>
    </row>
    <row r="26" spans="5:11" x14ac:dyDescent="0.3">
      <c r="E26" s="208">
        <f>'Energy Data'!C33</f>
        <v>747.00600000000009</v>
      </c>
      <c r="F26" s="182" t="s">
        <v>186</v>
      </c>
    </row>
    <row r="29" spans="5:11" x14ac:dyDescent="0.3">
      <c r="E29" s="46"/>
    </row>
    <row r="30" spans="5:11" x14ac:dyDescent="0.3">
      <c r="E30" s="46"/>
    </row>
    <row r="32" spans="5:11" x14ac:dyDescent="0.3">
      <c r="F32" s="81" t="s">
        <v>5</v>
      </c>
    </row>
  </sheetData>
  <mergeCells count="6">
    <mergeCell ref="E13:F14"/>
    <mergeCell ref="E6:E8"/>
    <mergeCell ref="F6:F8"/>
    <mergeCell ref="G6:J6"/>
    <mergeCell ref="K6:L6"/>
    <mergeCell ref="G7:H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4A34C-0E3B-417C-AD1C-1142B067DA77}">
  <dimension ref="B2:O989"/>
  <sheetViews>
    <sheetView showGridLines="0" tabSelected="1" topLeftCell="A19" zoomScale="90" zoomScaleNormal="90" workbookViewId="0">
      <selection activeCell="D36" sqref="D36"/>
    </sheetView>
  </sheetViews>
  <sheetFormatPr defaultColWidth="14.44140625" defaultRowHeight="15" customHeight="1" x14ac:dyDescent="0.3"/>
  <cols>
    <col min="1" max="1" width="8.6640625" style="47" customWidth="1"/>
    <col min="2" max="2" width="10.44140625" style="47" customWidth="1"/>
    <col min="3" max="3" width="29.5546875" style="47" customWidth="1"/>
    <col min="4" max="4" width="14.21875" style="47" customWidth="1"/>
    <col min="5" max="5" width="13.109375" style="47" customWidth="1"/>
    <col min="6" max="6" width="13.33203125" style="47" customWidth="1"/>
    <col min="7" max="7" width="7.5546875" style="47" customWidth="1"/>
    <col min="8" max="8" width="13" style="47" customWidth="1"/>
    <col min="9" max="9" width="13.33203125" style="47" customWidth="1"/>
    <col min="10" max="10" width="8.6640625" style="47" customWidth="1"/>
    <col min="11" max="11" width="15.109375" style="47" customWidth="1"/>
    <col min="12" max="12" width="13.109375" style="47" customWidth="1"/>
    <col min="13" max="13" width="4.44140625" style="47" customWidth="1"/>
    <col min="14" max="23" width="8.6640625" style="47" customWidth="1"/>
    <col min="24" max="16384" width="14.44140625" style="47"/>
  </cols>
  <sheetData>
    <row r="2" spans="2:13" ht="15" customHeight="1" thickBot="1" x14ac:dyDescent="0.35"/>
    <row r="3" spans="2:13" ht="15" customHeight="1" thickBot="1" x14ac:dyDescent="0.4">
      <c r="B3" s="95" t="s">
        <v>10</v>
      </c>
      <c r="C3" s="94"/>
    </row>
    <row r="4" spans="2:13" ht="25.8" customHeight="1" x14ac:dyDescent="0.3"/>
    <row r="5" spans="2:13" ht="28.2" customHeight="1" x14ac:dyDescent="0.35">
      <c r="B5" s="184"/>
      <c r="C5" s="189" t="s">
        <v>130</v>
      </c>
      <c r="D5" s="200">
        <f>'Energy Data'!E19</f>
        <v>9.0200000000000002E-2</v>
      </c>
      <c r="E5" s="188" t="s">
        <v>15</v>
      </c>
      <c r="F5" s="187"/>
      <c r="G5" s="184"/>
      <c r="H5" s="184"/>
      <c r="I5" s="187"/>
      <c r="J5" s="187"/>
      <c r="K5" s="187"/>
      <c r="L5" s="123"/>
      <c r="M5" s="124"/>
    </row>
    <row r="6" spans="2:13" ht="22.8" customHeight="1" x14ac:dyDescent="0.3">
      <c r="B6" s="185"/>
      <c r="C6" s="189" t="s">
        <v>13</v>
      </c>
      <c r="D6" s="201">
        <v>9.0200000000000002E-2</v>
      </c>
      <c r="E6" s="186" t="s">
        <v>14</v>
      </c>
      <c r="F6" s="185"/>
      <c r="G6" s="185"/>
      <c r="H6" s="186"/>
      <c r="I6" s="185"/>
      <c r="J6" s="186"/>
      <c r="K6" s="185"/>
      <c r="L6" s="124"/>
      <c r="M6" s="124"/>
    </row>
    <row r="7" spans="2:13" ht="15" customHeight="1" x14ac:dyDescent="0.3">
      <c r="L7" s="124"/>
      <c r="M7" s="124"/>
    </row>
    <row r="8" spans="2:13" ht="18" x14ac:dyDescent="0.35">
      <c r="B8" s="1"/>
      <c r="C8" s="203" t="s">
        <v>132</v>
      </c>
      <c r="D8" s="1"/>
      <c r="E8" s="1"/>
      <c r="F8" s="1"/>
      <c r="G8" s="1"/>
      <c r="H8" s="130"/>
      <c r="I8" s="1"/>
      <c r="J8" s="1"/>
      <c r="K8" s="1"/>
      <c r="L8" s="125"/>
      <c r="M8" s="125"/>
    </row>
    <row r="9" spans="2:13" ht="28.8" x14ac:dyDescent="0.3">
      <c r="B9" s="1"/>
      <c r="C9" s="2" t="s">
        <v>0</v>
      </c>
      <c r="D9" s="240" t="s">
        <v>133</v>
      </c>
      <c r="E9" s="241" t="s">
        <v>134</v>
      </c>
      <c r="F9" s="241" t="s">
        <v>135</v>
      </c>
      <c r="G9" s="241" t="s">
        <v>136</v>
      </c>
      <c r="H9" s="240" t="s">
        <v>137</v>
      </c>
      <c r="I9" s="1"/>
      <c r="K9" s="1"/>
      <c r="L9" s="125"/>
      <c r="M9" s="125"/>
    </row>
    <row r="10" spans="2:13" ht="14.4" x14ac:dyDescent="0.3">
      <c r="B10" s="1"/>
      <c r="C10" s="2" t="s">
        <v>138</v>
      </c>
      <c r="D10" s="241">
        <v>2</v>
      </c>
      <c r="E10" s="241">
        <v>32</v>
      </c>
      <c r="F10" s="241">
        <f>D10*E10</f>
        <v>64</v>
      </c>
      <c r="G10" s="241">
        <v>6</v>
      </c>
      <c r="H10" s="240">
        <f>F10*G10</f>
        <v>384</v>
      </c>
      <c r="I10" s="242"/>
      <c r="J10" s="1"/>
      <c r="K10" s="1"/>
      <c r="L10" s="125"/>
      <c r="M10" s="125"/>
    </row>
    <row r="11" spans="2:13" ht="14.4" x14ac:dyDescent="0.3">
      <c r="B11" s="1"/>
      <c r="C11" s="2" t="s">
        <v>139</v>
      </c>
      <c r="D11" s="242">
        <v>3</v>
      </c>
      <c r="E11" s="243">
        <v>32</v>
      </c>
      <c r="F11" s="241">
        <f>D11*E11</f>
        <v>96</v>
      </c>
      <c r="G11" s="242">
        <v>7</v>
      </c>
      <c r="H11" s="240">
        <f>F11*G11</f>
        <v>672</v>
      </c>
      <c r="I11" s="242"/>
      <c r="K11" s="1"/>
      <c r="L11" s="125"/>
      <c r="M11" s="125"/>
    </row>
    <row r="12" spans="2:13" ht="14.4" x14ac:dyDescent="0.3">
      <c r="B12" s="1"/>
      <c r="C12" s="2"/>
      <c r="D12" s="242"/>
      <c r="E12" s="242"/>
      <c r="F12" s="242"/>
      <c r="G12" s="242"/>
      <c r="H12" s="244"/>
      <c r="I12" s="242"/>
      <c r="J12" s="1"/>
      <c r="K12" s="1"/>
      <c r="L12" s="125"/>
      <c r="M12" s="125"/>
    </row>
    <row r="13" spans="2:13" ht="14.4" x14ac:dyDescent="0.3">
      <c r="B13" s="1"/>
      <c r="C13" s="2"/>
      <c r="D13" s="242"/>
      <c r="E13" s="242"/>
      <c r="F13" s="242"/>
      <c r="G13" s="242"/>
      <c r="H13" s="244">
        <f>SUM(H10:H12)</f>
        <v>1056</v>
      </c>
      <c r="I13" s="241" t="s">
        <v>56</v>
      </c>
      <c r="J13" s="1"/>
      <c r="K13" s="1"/>
      <c r="L13" s="125"/>
      <c r="M13" s="125"/>
    </row>
    <row r="14" spans="2:13" ht="14.4" x14ac:dyDescent="0.3">
      <c r="B14" s="1"/>
      <c r="C14" s="2"/>
      <c r="D14" s="1"/>
      <c r="E14" s="1"/>
      <c r="F14" s="1"/>
      <c r="G14" s="193" t="s">
        <v>5</v>
      </c>
      <c r="H14" s="130"/>
      <c r="I14" s="1"/>
      <c r="J14" s="1"/>
      <c r="K14" s="1"/>
      <c r="L14" s="125"/>
      <c r="M14" s="125"/>
    </row>
    <row r="15" spans="2:13" ht="18" x14ac:dyDescent="0.35">
      <c r="B15" s="1"/>
      <c r="C15" s="203" t="s">
        <v>140</v>
      </c>
      <c r="D15" s="1"/>
      <c r="E15" s="1"/>
      <c r="F15" s="1"/>
      <c r="G15" s="1"/>
      <c r="H15" s="130"/>
      <c r="I15" s="1"/>
      <c r="J15" s="1"/>
      <c r="K15" s="1"/>
      <c r="L15" s="125"/>
      <c r="M15" s="125"/>
    </row>
    <row r="16" spans="2:13" ht="28.8" x14ac:dyDescent="0.3">
      <c r="B16" s="1"/>
      <c r="C16" s="2" t="s">
        <v>141</v>
      </c>
      <c r="D16" s="242">
        <v>1</v>
      </c>
      <c r="E16" s="242">
        <v>40</v>
      </c>
      <c r="F16" s="242">
        <v>40</v>
      </c>
      <c r="G16" s="241">
        <v>13</v>
      </c>
      <c r="H16" s="244">
        <f>G16*F16</f>
        <v>520</v>
      </c>
      <c r="I16" s="193" t="s">
        <v>142</v>
      </c>
      <c r="J16" s="1"/>
      <c r="K16" s="1"/>
      <c r="L16" s="125"/>
      <c r="M16" s="125"/>
    </row>
    <row r="17" spans="2:13" ht="14.4" x14ac:dyDescent="0.3">
      <c r="B17" s="1"/>
      <c r="C17" s="2"/>
      <c r="D17" s="1"/>
      <c r="E17" s="1"/>
      <c r="F17" s="1"/>
      <c r="G17" s="1"/>
      <c r="H17" s="130"/>
      <c r="I17" s="1"/>
      <c r="J17" s="1"/>
      <c r="K17" s="1"/>
      <c r="L17" s="125"/>
      <c r="M17" s="125"/>
    </row>
    <row r="18" spans="2:13" ht="14.4" x14ac:dyDescent="0.3">
      <c r="B18" s="1"/>
      <c r="C18" s="2"/>
      <c r="D18" s="1"/>
      <c r="E18" s="1"/>
      <c r="F18" s="1"/>
      <c r="G18" s="1"/>
      <c r="H18" s="130"/>
      <c r="I18" s="1"/>
      <c r="J18" s="1"/>
      <c r="K18" s="1"/>
      <c r="L18" s="125"/>
      <c r="M18" s="125"/>
    </row>
    <row r="19" spans="2:13" ht="14.4" x14ac:dyDescent="0.3">
      <c r="B19" s="1"/>
      <c r="C19" s="2" t="s">
        <v>143</v>
      </c>
      <c r="D19" s="193">
        <f>10*5*52</f>
        <v>2600</v>
      </c>
      <c r="E19" s="193" t="s">
        <v>144</v>
      </c>
      <c r="F19" s="193" t="s">
        <v>5</v>
      </c>
      <c r="G19" s="1"/>
      <c r="H19" s="130"/>
      <c r="I19" s="1"/>
      <c r="J19" s="1"/>
      <c r="K19" s="1"/>
      <c r="L19" s="125"/>
      <c r="M19" s="125"/>
    </row>
    <row r="20" spans="2:13" ht="15.75" customHeight="1" x14ac:dyDescent="0.35">
      <c r="B20" s="1"/>
      <c r="C20" s="2"/>
      <c r="D20" s="1"/>
      <c r="E20" s="1"/>
      <c r="F20" s="1"/>
      <c r="G20" s="1"/>
      <c r="H20" s="130"/>
      <c r="I20" s="203" t="s">
        <v>60</v>
      </c>
      <c r="J20" s="1"/>
      <c r="K20" s="1"/>
      <c r="L20" s="125"/>
      <c r="M20" s="125"/>
    </row>
    <row r="21" spans="2:13" ht="15.75" customHeight="1" x14ac:dyDescent="0.3">
      <c r="B21" s="1"/>
      <c r="C21" s="194" t="s">
        <v>145</v>
      </c>
      <c r="D21" s="1">
        <f>H13*D19/1000</f>
        <v>2745.6</v>
      </c>
      <c r="E21" s="193" t="s">
        <v>147</v>
      </c>
      <c r="F21" s="1"/>
      <c r="G21" s="1"/>
      <c r="H21" s="130"/>
      <c r="I21" s="193" t="s">
        <v>154</v>
      </c>
      <c r="J21" s="1"/>
      <c r="K21" s="1"/>
      <c r="L21" s="125"/>
      <c r="M21" s="125"/>
    </row>
    <row r="22" spans="2:13" ht="15.75" customHeight="1" x14ac:dyDescent="0.3">
      <c r="B22" s="1"/>
      <c r="C22" s="194" t="s">
        <v>146</v>
      </c>
      <c r="D22" s="195">
        <f>D21*D5</f>
        <v>247.65312</v>
      </c>
      <c r="E22" s="1"/>
      <c r="F22" s="1"/>
      <c r="G22" s="1"/>
      <c r="H22" s="130"/>
      <c r="I22" s="1"/>
      <c r="J22" s="1"/>
      <c r="K22" s="1"/>
      <c r="L22" s="125"/>
      <c r="M22" s="125"/>
    </row>
    <row r="23" spans="2:13" ht="15.75" customHeight="1" x14ac:dyDescent="0.3">
      <c r="I23" s="193" t="s">
        <v>155</v>
      </c>
      <c r="L23" s="124"/>
      <c r="M23" s="124"/>
    </row>
    <row r="24" spans="2:13" ht="15.75" customHeight="1" x14ac:dyDescent="0.3">
      <c r="C24" s="196" t="s">
        <v>148</v>
      </c>
      <c r="D24" s="47">
        <f>H16*D19/1000</f>
        <v>1352</v>
      </c>
      <c r="E24" s="193" t="s">
        <v>6</v>
      </c>
      <c r="L24" s="124"/>
      <c r="M24" s="125"/>
    </row>
    <row r="25" spans="2:13" ht="15.75" customHeight="1" x14ac:dyDescent="0.3">
      <c r="C25" s="196" t="s">
        <v>149</v>
      </c>
      <c r="D25" s="198">
        <f>D24*D5</f>
        <v>121.9504</v>
      </c>
      <c r="L25" s="124"/>
      <c r="M25" s="124"/>
    </row>
    <row r="26" spans="2:13" ht="15.75" customHeight="1" x14ac:dyDescent="0.3">
      <c r="F26" s="48"/>
      <c r="I26" s="193" t="s">
        <v>158</v>
      </c>
      <c r="K26" s="193" t="s">
        <v>156</v>
      </c>
      <c r="L26" s="126"/>
      <c r="M26" s="127"/>
    </row>
    <row r="27" spans="2:13" ht="15.75" customHeight="1" x14ac:dyDescent="0.3">
      <c r="C27" s="196" t="s">
        <v>150</v>
      </c>
      <c r="D27" s="47">
        <f>H13/1000</f>
        <v>1.056</v>
      </c>
      <c r="F27" s="48"/>
      <c r="I27" s="193" t="s">
        <v>157</v>
      </c>
      <c r="K27" s="193" t="s">
        <v>159</v>
      </c>
      <c r="L27" s="124"/>
      <c r="M27" s="124"/>
    </row>
    <row r="28" spans="2:13" ht="20.399999999999999" customHeight="1" x14ac:dyDescent="0.3">
      <c r="C28" s="196" t="s">
        <v>151</v>
      </c>
      <c r="D28" s="199">
        <f>D27*0.09</f>
        <v>9.5039999999999999E-2</v>
      </c>
      <c r="L28" s="128"/>
      <c r="M28" s="129"/>
    </row>
    <row r="29" spans="2:13" ht="15.75" customHeight="1" x14ac:dyDescent="0.3">
      <c r="C29" s="196" t="s">
        <v>152</v>
      </c>
      <c r="D29" s="47">
        <f>H16/1000</f>
        <v>0.52</v>
      </c>
      <c r="I29" s="193" t="s">
        <v>160</v>
      </c>
      <c r="K29" s="47">
        <v>13</v>
      </c>
    </row>
    <row r="30" spans="2:13" ht="15.75" customHeight="1" x14ac:dyDescent="0.3">
      <c r="C30" s="196" t="s">
        <v>153</v>
      </c>
      <c r="D30" s="197">
        <f>D29*D6</f>
        <v>4.6904000000000001E-2</v>
      </c>
      <c r="I30" s="193" t="s">
        <v>161</v>
      </c>
      <c r="K30" s="198">
        <f>K29*30</f>
        <v>390</v>
      </c>
    </row>
    <row r="31" spans="2:13" ht="15.75" customHeight="1" x14ac:dyDescent="0.3"/>
    <row r="32" spans="2:13" ht="15.75" customHeight="1" thickBot="1" x14ac:dyDescent="0.35"/>
    <row r="33" spans="2:15" ht="15.75" customHeight="1" x14ac:dyDescent="0.3">
      <c r="C33" s="3" t="s">
        <v>9</v>
      </c>
      <c r="D33" s="50">
        <f>D27-D29</f>
        <v>0.53600000000000003</v>
      </c>
      <c r="E33" s="51" t="s">
        <v>8</v>
      </c>
      <c r="F33" s="49"/>
      <c r="G33" s="114"/>
      <c r="H33" s="52"/>
    </row>
    <row r="34" spans="2:15" ht="15.75" customHeight="1" thickBot="1" x14ac:dyDescent="0.35">
      <c r="C34" s="4" t="s">
        <v>7</v>
      </c>
      <c r="D34" s="53">
        <f>D21-D24</f>
        <v>1393.6</v>
      </c>
      <c r="E34" s="54" t="s">
        <v>6</v>
      </c>
      <c r="F34" s="49"/>
      <c r="G34" s="115"/>
      <c r="H34" s="52"/>
    </row>
    <row r="35" spans="2:15" ht="15.75" customHeight="1" thickBot="1" x14ac:dyDescent="0.35">
      <c r="C35" s="49" t="s">
        <v>5</v>
      </c>
    </row>
    <row r="36" spans="2:15" ht="15.75" customHeight="1" x14ac:dyDescent="0.3">
      <c r="B36" s="47" t="s">
        <v>5</v>
      </c>
      <c r="C36" s="3" t="s">
        <v>11</v>
      </c>
      <c r="D36" s="202">
        <f>D33*D6</f>
        <v>4.8347200000000007E-2</v>
      </c>
    </row>
    <row r="37" spans="2:15" ht="15.75" customHeight="1" x14ac:dyDescent="0.3">
      <c r="C37" s="5" t="s">
        <v>12</v>
      </c>
      <c r="D37" s="6">
        <f>D34*D5</f>
        <v>125.70272</v>
      </c>
    </row>
    <row r="38" spans="2:15" ht="15.75" customHeight="1" x14ac:dyDescent="0.3">
      <c r="C38" s="55"/>
      <c r="D38" s="56"/>
    </row>
    <row r="39" spans="2:15" ht="15.75" customHeight="1" thickBot="1" x14ac:dyDescent="0.35">
      <c r="C39" s="4" t="s">
        <v>16</v>
      </c>
      <c r="D39" s="57">
        <f>SUM(D36:D38)</f>
        <v>125.75106719999999</v>
      </c>
    </row>
    <row r="40" spans="2:15" ht="15.75" customHeight="1" thickBot="1" x14ac:dyDescent="0.35"/>
    <row r="41" spans="2:15" ht="15.75" customHeight="1" thickBot="1" x14ac:dyDescent="0.35">
      <c r="C41" s="58"/>
      <c r="D41" s="48"/>
      <c r="I41" s="225" t="s">
        <v>62</v>
      </c>
      <c r="J41" s="226"/>
      <c r="K41" s="227"/>
      <c r="L41" s="227"/>
      <c r="M41" s="227"/>
      <c r="N41" s="227"/>
      <c r="O41" s="228"/>
    </row>
    <row r="42" spans="2:15" ht="15.75" customHeight="1" x14ac:dyDescent="0.3">
      <c r="I42" s="229" t="s">
        <v>38</v>
      </c>
      <c r="J42" s="230"/>
      <c r="K42" s="64" t="s">
        <v>39</v>
      </c>
      <c r="L42" s="65"/>
      <c r="M42" s="65"/>
      <c r="N42" s="65"/>
      <c r="O42" s="66">
        <f>D21</f>
        <v>2745.6</v>
      </c>
    </row>
    <row r="43" spans="2:15" ht="15.75" customHeight="1" x14ac:dyDescent="0.3">
      <c r="I43" s="231"/>
      <c r="J43" s="232"/>
      <c r="K43" s="67" t="s">
        <v>40</v>
      </c>
      <c r="L43" s="59"/>
      <c r="M43" s="59"/>
      <c r="N43" s="59"/>
      <c r="O43" s="68">
        <f>D24</f>
        <v>1352</v>
      </c>
    </row>
    <row r="44" spans="2:15" ht="15.75" customHeight="1" x14ac:dyDescent="0.3">
      <c r="I44" s="231"/>
      <c r="J44" s="232"/>
      <c r="K44" s="67" t="s">
        <v>41</v>
      </c>
      <c r="L44" s="59"/>
      <c r="M44" s="59"/>
      <c r="N44" s="59"/>
      <c r="O44" s="68">
        <f>O42-O43</f>
        <v>1393.6</v>
      </c>
    </row>
    <row r="45" spans="2:15" ht="15.75" customHeight="1" x14ac:dyDescent="0.3">
      <c r="I45" s="231"/>
      <c r="J45" s="232"/>
      <c r="K45" s="120" t="s">
        <v>42</v>
      </c>
      <c r="L45" s="59"/>
      <c r="M45" s="59"/>
      <c r="N45" s="59"/>
      <c r="O45" s="122">
        <f>D37</f>
        <v>125.70272</v>
      </c>
    </row>
    <row r="46" spans="2:15" ht="15.75" customHeight="1" x14ac:dyDescent="0.3">
      <c r="I46" s="231"/>
      <c r="J46" s="232"/>
      <c r="K46" s="120" t="s">
        <v>88</v>
      </c>
      <c r="L46" s="59"/>
      <c r="M46" s="59"/>
      <c r="N46" s="59"/>
      <c r="O46" s="68">
        <f>D33</f>
        <v>0.53600000000000003</v>
      </c>
    </row>
    <row r="47" spans="2:15" ht="15.75" customHeight="1" x14ac:dyDescent="0.3">
      <c r="I47" s="231"/>
      <c r="J47" s="232"/>
      <c r="K47" s="121" t="s">
        <v>89</v>
      </c>
      <c r="L47" s="70"/>
      <c r="M47" s="70"/>
      <c r="N47" s="70"/>
      <c r="O47" s="71">
        <f>D36</f>
        <v>4.8347200000000007E-2</v>
      </c>
    </row>
    <row r="48" spans="2:15" ht="15.75" customHeight="1" x14ac:dyDescent="0.3">
      <c r="I48" s="231"/>
      <c r="J48" s="232"/>
      <c r="K48" s="72" t="s">
        <v>43</v>
      </c>
      <c r="L48" s="73"/>
      <c r="M48" s="73"/>
      <c r="N48" s="73"/>
      <c r="O48" s="74" t="s">
        <v>30</v>
      </c>
    </row>
    <row r="49" spans="9:15" ht="15.75" customHeight="1" x14ac:dyDescent="0.3">
      <c r="I49" s="231"/>
      <c r="J49" s="232"/>
      <c r="K49" s="67" t="s">
        <v>44</v>
      </c>
      <c r="L49" s="59"/>
      <c r="M49" s="59"/>
      <c r="N49" s="59"/>
      <c r="O49" s="68" t="s">
        <v>30</v>
      </c>
    </row>
    <row r="50" spans="9:15" ht="15.75" customHeight="1" x14ac:dyDescent="0.3">
      <c r="I50" s="231"/>
      <c r="J50" s="232"/>
      <c r="K50" s="67" t="s">
        <v>45</v>
      </c>
      <c r="L50" s="59"/>
      <c r="M50" s="59"/>
      <c r="N50" s="59"/>
      <c r="O50" s="68" t="s">
        <v>30</v>
      </c>
    </row>
    <row r="51" spans="9:15" ht="15.75" customHeight="1" thickBot="1" x14ac:dyDescent="0.35">
      <c r="I51" s="231"/>
      <c r="J51" s="232"/>
      <c r="K51" s="75" t="s">
        <v>46</v>
      </c>
      <c r="L51" s="76"/>
      <c r="M51" s="76"/>
      <c r="N51" s="76"/>
      <c r="O51" s="96" t="s">
        <v>30</v>
      </c>
    </row>
    <row r="52" spans="9:15" ht="15.75" customHeight="1" thickBot="1" x14ac:dyDescent="0.35">
      <c r="I52" s="233"/>
      <c r="J52" s="234"/>
      <c r="K52" s="59" t="s">
        <v>47</v>
      </c>
      <c r="L52" s="59"/>
      <c r="M52" s="59"/>
      <c r="N52" s="59"/>
      <c r="O52" s="78">
        <f>O45+O47</f>
        <v>125.75106719999999</v>
      </c>
    </row>
    <row r="53" spans="9:15" ht="15.75" customHeight="1" x14ac:dyDescent="0.3">
      <c r="I53" s="235" t="s">
        <v>48</v>
      </c>
      <c r="J53" s="236"/>
      <c r="K53" s="64" t="s">
        <v>49</v>
      </c>
      <c r="L53" s="65"/>
      <c r="M53" s="65"/>
      <c r="N53" s="65"/>
      <c r="O53" s="79">
        <f>K30</f>
        <v>390</v>
      </c>
    </row>
    <row r="54" spans="9:15" ht="15.75" customHeight="1" thickBot="1" x14ac:dyDescent="0.35">
      <c r="I54" s="237"/>
      <c r="J54" s="238"/>
      <c r="K54" s="75" t="s">
        <v>50</v>
      </c>
      <c r="L54" s="76"/>
      <c r="M54" s="76"/>
      <c r="N54" s="76"/>
      <c r="O54" s="80">
        <f>O53/O52</f>
        <v>3.1013653298045334</v>
      </c>
    </row>
    <row r="55" spans="9:15" ht="15.75" customHeight="1" x14ac:dyDescent="0.3"/>
    <row r="56" spans="9:15" ht="15.75" customHeight="1" x14ac:dyDescent="0.3"/>
    <row r="57" spans="9:15" ht="15.75" customHeight="1" x14ac:dyDescent="0.3"/>
    <row r="58" spans="9:15" ht="15.75" customHeight="1" x14ac:dyDescent="0.3"/>
    <row r="59" spans="9:15" ht="15.75" customHeight="1" x14ac:dyDescent="0.3"/>
    <row r="60" spans="9:15" ht="15.75" customHeight="1" x14ac:dyDescent="0.3"/>
    <row r="61" spans="9:15" ht="15.75" customHeight="1" x14ac:dyDescent="0.3"/>
    <row r="62" spans="9:15" ht="15.75" customHeight="1" x14ac:dyDescent="0.3"/>
    <row r="63" spans="9:15" ht="15.75" customHeight="1" x14ac:dyDescent="0.3"/>
    <row r="64" spans="9:1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</sheetData>
  <mergeCells count="3">
    <mergeCell ref="I41:O41"/>
    <mergeCell ref="I42:J52"/>
    <mergeCell ref="I53:J54"/>
  </mergeCells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AB5F1-543D-4FA2-999C-BB2C2869EBCB}">
  <dimension ref="A1:R43"/>
  <sheetViews>
    <sheetView showGridLines="0" topLeftCell="A13" zoomScale="80" zoomScaleNormal="80" workbookViewId="0">
      <selection activeCell="F28" sqref="F28:L39"/>
    </sheetView>
  </sheetViews>
  <sheetFormatPr defaultRowHeight="14.4" x14ac:dyDescent="0.3"/>
  <cols>
    <col min="1" max="4" width="8.88671875" style="59"/>
    <col min="5" max="5" width="21.44140625" style="59" customWidth="1"/>
    <col min="6" max="6" width="16" style="59" customWidth="1"/>
    <col min="7" max="7" width="12.6640625" style="59" customWidth="1"/>
    <col min="8" max="8" width="10.44140625" style="59" customWidth="1"/>
    <col min="9" max="9" width="12.44140625" style="59" customWidth="1"/>
    <col min="10" max="10" width="16" style="59" customWidth="1"/>
    <col min="11" max="11" width="15.109375" style="59" customWidth="1"/>
    <col min="12" max="12" width="10" style="59" customWidth="1"/>
    <col min="13" max="13" width="7.5546875" style="59" customWidth="1"/>
    <col min="14" max="14" width="8.88671875" style="59"/>
    <col min="15" max="15" width="5.88671875" style="59" customWidth="1"/>
    <col min="16" max="16" width="12.5546875" style="59" customWidth="1"/>
    <col min="17" max="16384" width="8.88671875" style="59"/>
  </cols>
  <sheetData>
    <row r="1" spans="1:17" ht="15" thickBot="1" x14ac:dyDescent="0.35">
      <c r="A1" s="59" t="s">
        <v>5</v>
      </c>
    </row>
    <row r="2" spans="1:17" ht="18.600000000000001" thickBot="1" x14ac:dyDescent="0.4">
      <c r="D2" s="91" t="s">
        <v>58</v>
      </c>
      <c r="E2" s="92" t="s">
        <v>59</v>
      </c>
      <c r="F2" s="93"/>
    </row>
    <row r="4" spans="1:17" x14ac:dyDescent="0.3">
      <c r="E4" s="189" t="s">
        <v>130</v>
      </c>
      <c r="F4" s="200">
        <f>'Energy Data'!E19</f>
        <v>9.0200000000000002E-2</v>
      </c>
      <c r="G4" s="188" t="s">
        <v>15</v>
      </c>
    </row>
    <row r="6" spans="1:17" x14ac:dyDescent="0.3">
      <c r="E6" s="59" t="s">
        <v>36</v>
      </c>
    </row>
    <row r="7" spans="1:17" x14ac:dyDescent="0.3">
      <c r="E7" s="59" t="s">
        <v>55</v>
      </c>
    </row>
    <row r="8" spans="1:17" hidden="1" x14ac:dyDescent="0.3"/>
    <row r="9" spans="1:17" ht="52.8" customHeight="1" x14ac:dyDescent="0.3">
      <c r="E9" s="86" t="s">
        <v>0</v>
      </c>
      <c r="F9" s="87" t="s">
        <v>1</v>
      </c>
      <c r="G9" s="88" t="s">
        <v>2</v>
      </c>
      <c r="H9" s="87" t="s">
        <v>3</v>
      </c>
      <c r="I9" s="89" t="s">
        <v>4</v>
      </c>
      <c r="M9" s="61"/>
      <c r="N9" s="61"/>
    </row>
    <row r="10" spans="1:17" ht="30.6" customHeight="1" x14ac:dyDescent="0.3">
      <c r="E10" s="204" t="s">
        <v>163</v>
      </c>
      <c r="F10" s="2" t="s">
        <v>166</v>
      </c>
      <c r="G10" s="1">
        <v>64</v>
      </c>
      <c r="H10" s="1">
        <v>6</v>
      </c>
      <c r="I10" s="1">
        <f>G10*H10</f>
        <v>384</v>
      </c>
      <c r="P10" s="62"/>
      <c r="Q10" s="62"/>
    </row>
    <row r="11" spans="1:17" ht="42.6" customHeight="1" x14ac:dyDescent="0.3">
      <c r="E11" s="204" t="s">
        <v>164</v>
      </c>
      <c r="F11" s="2" t="s">
        <v>165</v>
      </c>
      <c r="G11" s="1">
        <v>128</v>
      </c>
      <c r="H11" s="47">
        <v>7</v>
      </c>
      <c r="I11" s="1">
        <f>G11*H11</f>
        <v>896</v>
      </c>
      <c r="P11" s="62"/>
      <c r="Q11" s="62"/>
    </row>
    <row r="12" spans="1:17" ht="49.8" customHeight="1" x14ac:dyDescent="0.3">
      <c r="E12" s="1"/>
      <c r="F12" s="2"/>
      <c r="G12" s="1"/>
      <c r="H12" s="1"/>
      <c r="I12" s="1">
        <f>SUM(I10:I11)</f>
        <v>1280</v>
      </c>
      <c r="J12" s="148" t="s">
        <v>167</v>
      </c>
      <c r="P12" s="62"/>
      <c r="Q12" s="62"/>
    </row>
    <row r="13" spans="1:17" ht="20.399999999999999" customHeight="1" x14ac:dyDescent="0.3">
      <c r="E13" s="1"/>
      <c r="F13" s="2"/>
      <c r="G13" s="1"/>
      <c r="H13" s="47"/>
      <c r="I13" s="1"/>
      <c r="P13" s="62"/>
      <c r="Q13" s="62"/>
    </row>
    <row r="14" spans="1:17" x14ac:dyDescent="0.3">
      <c r="E14" s="1"/>
      <c r="F14" s="2"/>
      <c r="G14" s="1"/>
      <c r="H14" s="1"/>
      <c r="I14" s="1"/>
      <c r="P14" s="62"/>
      <c r="Q14" s="62"/>
    </row>
    <row r="15" spans="1:17" ht="33.6" customHeight="1" x14ac:dyDescent="0.35">
      <c r="E15" s="196" t="s">
        <v>169</v>
      </c>
      <c r="F15" s="2">
        <v>2600</v>
      </c>
      <c r="G15" s="193" t="s">
        <v>144</v>
      </c>
      <c r="H15" s="193" t="s">
        <v>5</v>
      </c>
      <c r="I15" s="1"/>
      <c r="K15" s="203" t="s">
        <v>60</v>
      </c>
      <c r="L15" s="1"/>
      <c r="M15" s="1"/>
      <c r="N15" s="125"/>
      <c r="O15" s="125"/>
      <c r="P15" s="62"/>
      <c r="Q15" s="62"/>
    </row>
    <row r="16" spans="1:17" ht="22.8" customHeight="1" x14ac:dyDescent="0.3">
      <c r="E16" s="193" t="s">
        <v>168</v>
      </c>
      <c r="F16" s="2"/>
      <c r="G16" s="1"/>
      <c r="H16" s="1"/>
      <c r="I16" s="1"/>
      <c r="K16" s="193" t="s">
        <v>154</v>
      </c>
      <c r="L16" s="1"/>
      <c r="M16" s="1"/>
      <c r="N16" s="125"/>
      <c r="O16" s="125"/>
      <c r="P16" s="62"/>
      <c r="Q16" s="62"/>
    </row>
    <row r="17" spans="5:18" ht="26.4" customHeight="1" x14ac:dyDescent="0.3">
      <c r="E17" s="193" t="s">
        <v>170</v>
      </c>
      <c r="F17" s="2">
        <f>10*3*50</f>
        <v>1500</v>
      </c>
      <c r="G17" s="193" t="s">
        <v>144</v>
      </c>
      <c r="H17" s="1"/>
      <c r="I17" s="1"/>
      <c r="K17" s="1"/>
      <c r="L17" s="1"/>
      <c r="M17" s="1"/>
      <c r="N17" s="125"/>
      <c r="O17" s="125"/>
      <c r="P17" s="62"/>
      <c r="Q17" s="62"/>
    </row>
    <row r="18" spans="5:18" x14ac:dyDescent="0.3">
      <c r="E18" s="1"/>
      <c r="F18" s="2"/>
      <c r="G18" s="1"/>
      <c r="H18" s="1"/>
      <c r="I18" s="1"/>
      <c r="K18" s="193" t="s">
        <v>5</v>
      </c>
      <c r="L18" s="47"/>
      <c r="M18" s="47"/>
      <c r="N18" s="124"/>
      <c r="O18" s="124"/>
      <c r="P18" s="62"/>
      <c r="Q18" s="62"/>
    </row>
    <row r="19" spans="5:18" x14ac:dyDescent="0.3">
      <c r="E19" s="1"/>
      <c r="F19" s="2"/>
      <c r="G19" s="1"/>
      <c r="H19" s="1"/>
      <c r="I19" s="1"/>
      <c r="K19" s="47"/>
      <c r="L19" s="47"/>
      <c r="M19" s="47"/>
      <c r="N19" s="124"/>
      <c r="O19" s="125"/>
      <c r="P19" s="62"/>
      <c r="Q19" s="62"/>
    </row>
    <row r="20" spans="5:18" ht="31.2" customHeight="1" x14ac:dyDescent="0.3">
      <c r="E20" s="194" t="s">
        <v>145</v>
      </c>
      <c r="F20" s="1">
        <f>I12*F15/1000</f>
        <v>3328</v>
      </c>
      <c r="G20" s="193" t="s">
        <v>147</v>
      </c>
      <c r="H20" s="1"/>
      <c r="I20" s="1"/>
      <c r="K20" s="47"/>
      <c r="L20" s="47"/>
      <c r="M20" s="47"/>
      <c r="N20" s="124"/>
      <c r="O20" s="124"/>
      <c r="P20" s="62"/>
      <c r="Q20" s="62"/>
    </row>
    <row r="21" spans="5:18" ht="31.2" customHeight="1" x14ac:dyDescent="0.3">
      <c r="E21" s="194" t="s">
        <v>146</v>
      </c>
      <c r="F21" s="195">
        <f>F20*F4</f>
        <v>300.18560000000002</v>
      </c>
      <c r="G21" s="1"/>
      <c r="H21" s="1"/>
      <c r="I21" s="1"/>
      <c r="K21" s="193" t="s">
        <v>171</v>
      </c>
      <c r="L21" s="47"/>
      <c r="M21" s="205">
        <v>50</v>
      </c>
      <c r="N21" s="126"/>
      <c r="O21" s="127"/>
      <c r="P21" s="62"/>
      <c r="Q21" s="62"/>
    </row>
    <row r="22" spans="5:18" x14ac:dyDescent="0.3">
      <c r="E22" s="47"/>
      <c r="F22" s="47"/>
      <c r="G22" s="47"/>
      <c r="H22" s="47"/>
      <c r="I22" s="47"/>
      <c r="K22" s="193" t="s">
        <v>5</v>
      </c>
      <c r="L22" s="47"/>
      <c r="M22" s="193" t="s">
        <v>5</v>
      </c>
      <c r="N22" s="124"/>
      <c r="O22" s="124"/>
    </row>
    <row r="23" spans="5:18" ht="15.6" x14ac:dyDescent="0.3">
      <c r="E23" s="196" t="s">
        <v>148</v>
      </c>
      <c r="F23" s="47">
        <f>I12*F17/1000</f>
        <v>1920</v>
      </c>
      <c r="G23" s="193" t="s">
        <v>6</v>
      </c>
      <c r="H23" s="47"/>
      <c r="I23" s="47"/>
      <c r="K23" s="47"/>
      <c r="L23" s="47"/>
      <c r="M23" s="47"/>
      <c r="N23" s="128"/>
      <c r="O23" s="129"/>
      <c r="P23" s="63"/>
    </row>
    <row r="24" spans="5:18" x14ac:dyDescent="0.3">
      <c r="E24" s="196" t="s">
        <v>149</v>
      </c>
      <c r="F24" s="198">
        <f>F23*F4</f>
        <v>173.184</v>
      </c>
      <c r="G24" s="47"/>
      <c r="H24" s="47"/>
      <c r="I24" s="47"/>
      <c r="K24" s="193" t="s">
        <v>172</v>
      </c>
      <c r="L24" s="47"/>
      <c r="M24" s="47">
        <v>8</v>
      </c>
      <c r="N24" s="47"/>
      <c r="O24" s="47"/>
      <c r="P24" s="63"/>
    </row>
    <row r="25" spans="5:18" x14ac:dyDescent="0.3">
      <c r="E25" s="47"/>
      <c r="F25" s="47"/>
      <c r="G25" s="47"/>
      <c r="H25" s="47"/>
      <c r="I25" s="47"/>
      <c r="K25" s="193" t="s">
        <v>161</v>
      </c>
      <c r="L25" s="47"/>
      <c r="M25" s="198">
        <f>M24*30</f>
        <v>240</v>
      </c>
      <c r="N25" s="47"/>
      <c r="O25" s="47"/>
      <c r="P25" s="63"/>
    </row>
    <row r="27" spans="5:18" ht="15" thickBot="1" x14ac:dyDescent="0.35"/>
    <row r="28" spans="5:18" ht="15" thickBot="1" x14ac:dyDescent="0.35">
      <c r="F28" s="225" t="s">
        <v>57</v>
      </c>
      <c r="G28" s="226"/>
      <c r="H28" s="227"/>
      <c r="I28" s="227"/>
      <c r="J28" s="227"/>
      <c r="K28" s="227"/>
      <c r="L28" s="228"/>
    </row>
    <row r="29" spans="5:18" ht="15" customHeight="1" x14ac:dyDescent="0.3">
      <c r="F29" s="229" t="s">
        <v>38</v>
      </c>
      <c r="G29" s="230"/>
      <c r="H29" s="64" t="s">
        <v>39</v>
      </c>
      <c r="I29" s="65"/>
      <c r="J29" s="65"/>
      <c r="K29" s="65"/>
      <c r="L29" s="66">
        <f>F20</f>
        <v>3328</v>
      </c>
      <c r="R29" s="59" t="s">
        <v>37</v>
      </c>
    </row>
    <row r="30" spans="5:18" x14ac:dyDescent="0.3">
      <c r="F30" s="231"/>
      <c r="G30" s="232"/>
      <c r="H30" s="67" t="s">
        <v>40</v>
      </c>
      <c r="L30" s="68">
        <f>F23</f>
        <v>1920</v>
      </c>
      <c r="P30" s="63"/>
    </row>
    <row r="31" spans="5:18" x14ac:dyDescent="0.3">
      <c r="F31" s="231"/>
      <c r="G31" s="232"/>
      <c r="H31" s="67" t="s">
        <v>41</v>
      </c>
      <c r="L31" s="68">
        <f>L29-L30</f>
        <v>1408</v>
      </c>
    </row>
    <row r="32" spans="5:18" x14ac:dyDescent="0.3">
      <c r="F32" s="231"/>
      <c r="G32" s="232"/>
      <c r="H32" s="69" t="s">
        <v>42</v>
      </c>
      <c r="I32" s="70"/>
      <c r="J32" s="70"/>
      <c r="K32" s="70"/>
      <c r="L32" s="71">
        <f>L31*F4</f>
        <v>127.0016</v>
      </c>
      <c r="P32" s="90"/>
    </row>
    <row r="33" spans="6:12" x14ac:dyDescent="0.3">
      <c r="F33" s="231"/>
      <c r="G33" s="232"/>
      <c r="H33" s="72" t="s">
        <v>43</v>
      </c>
      <c r="I33" s="73"/>
      <c r="J33" s="73"/>
      <c r="K33" s="73"/>
      <c r="L33" s="116" t="s">
        <v>5</v>
      </c>
    </row>
    <row r="34" spans="6:12" x14ac:dyDescent="0.3">
      <c r="F34" s="231"/>
      <c r="G34" s="232"/>
      <c r="H34" s="67" t="s">
        <v>44</v>
      </c>
      <c r="L34" s="117" t="s">
        <v>30</v>
      </c>
    </row>
    <row r="35" spans="6:12" x14ac:dyDescent="0.3">
      <c r="F35" s="231"/>
      <c r="G35" s="232"/>
      <c r="H35" s="67" t="s">
        <v>45</v>
      </c>
      <c r="L35" s="117" t="s">
        <v>30</v>
      </c>
    </row>
    <row r="36" spans="6:12" ht="15" thickBot="1" x14ac:dyDescent="0.35">
      <c r="F36" s="231"/>
      <c r="G36" s="232"/>
      <c r="H36" s="75" t="s">
        <v>46</v>
      </c>
      <c r="I36" s="76"/>
      <c r="J36" s="76"/>
      <c r="K36" s="76"/>
      <c r="L36" s="77">
        <f>'[1]Reduced OA Heating Calc'!I75</f>
        <v>0</v>
      </c>
    </row>
    <row r="37" spans="6:12" ht="15" thickBot="1" x14ac:dyDescent="0.35">
      <c r="F37" s="233"/>
      <c r="G37" s="234"/>
      <c r="H37" s="59" t="s">
        <v>47</v>
      </c>
      <c r="L37" s="78">
        <f>L36+L32</f>
        <v>127.0016</v>
      </c>
    </row>
    <row r="38" spans="6:12" x14ac:dyDescent="0.3">
      <c r="F38" s="235" t="s">
        <v>48</v>
      </c>
      <c r="G38" s="236"/>
      <c r="H38" s="64" t="s">
        <v>49</v>
      </c>
      <c r="I38" s="65"/>
      <c r="J38" s="65"/>
      <c r="K38" s="65"/>
      <c r="L38" s="79">
        <f>M25</f>
        <v>240</v>
      </c>
    </row>
    <row r="39" spans="6:12" ht="15" thickBot="1" x14ac:dyDescent="0.35">
      <c r="F39" s="237"/>
      <c r="G39" s="238"/>
      <c r="H39" s="75" t="s">
        <v>50</v>
      </c>
      <c r="I39" s="76"/>
      <c r="J39" s="76"/>
      <c r="K39" s="76"/>
      <c r="L39" s="80">
        <f>L38/L37</f>
        <v>1.8897399717798831</v>
      </c>
    </row>
    <row r="43" spans="6:12" x14ac:dyDescent="0.3">
      <c r="I43" s="59">
        <f>6*5*50</f>
        <v>1500</v>
      </c>
    </row>
  </sheetData>
  <mergeCells count="3">
    <mergeCell ref="F28:L28"/>
    <mergeCell ref="F29:G37"/>
    <mergeCell ref="F38:G3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C2310-5617-4962-BCEB-0DE872B74E2E}">
  <dimension ref="D3:P26"/>
  <sheetViews>
    <sheetView showGridLines="0" zoomScale="110" zoomScaleNormal="110" workbookViewId="0">
      <selection activeCell="D3" sqref="D3:K11"/>
    </sheetView>
  </sheetViews>
  <sheetFormatPr defaultRowHeight="14.4" x14ac:dyDescent="0.3"/>
  <cols>
    <col min="1" max="3" width="8.88671875" style="59"/>
    <col min="4" max="4" width="19.88671875" style="59" customWidth="1"/>
    <col min="5" max="5" width="16.21875" style="59" customWidth="1"/>
    <col min="6" max="8" width="8.88671875" style="59"/>
    <col min="9" max="9" width="16.6640625" style="59" customWidth="1"/>
    <col min="10" max="10" width="13.33203125" style="59" customWidth="1"/>
    <col min="11" max="11" width="15.44140625" style="59" customWidth="1"/>
    <col min="12" max="16384" width="8.88671875" style="59"/>
  </cols>
  <sheetData>
    <row r="3" spans="4:16" x14ac:dyDescent="0.3">
      <c r="D3" s="60" t="s">
        <v>173</v>
      </c>
      <c r="M3" s="59" t="s">
        <v>5</v>
      </c>
      <c r="N3" s="59" t="s">
        <v>5</v>
      </c>
      <c r="P3" s="148" t="s">
        <v>5</v>
      </c>
    </row>
    <row r="4" spans="4:16" x14ac:dyDescent="0.3">
      <c r="D4" s="60" t="s">
        <v>60</v>
      </c>
      <c r="G4" s="59" t="s">
        <v>5</v>
      </c>
      <c r="H4" s="148" t="s">
        <v>176</v>
      </c>
    </row>
    <row r="5" spans="4:16" x14ac:dyDescent="0.3">
      <c r="D5" s="60"/>
      <c r="G5" s="59" t="s">
        <v>5</v>
      </c>
      <c r="H5" s="148" t="s">
        <v>177</v>
      </c>
    </row>
    <row r="6" spans="4:16" x14ac:dyDescent="0.3">
      <c r="D6" s="59" t="s">
        <v>61</v>
      </c>
      <c r="E6" s="82">
        <f>'Energy Data'!E19</f>
        <v>9.0200000000000002E-2</v>
      </c>
      <c r="F6" s="97"/>
      <c r="G6" s="148" t="s">
        <v>5</v>
      </c>
      <c r="H6" s="148" t="s">
        <v>5</v>
      </c>
    </row>
    <row r="7" spans="4:16" x14ac:dyDescent="0.3">
      <c r="D7" s="148" t="s">
        <v>175</v>
      </c>
      <c r="E7" s="59">
        <v>22810</v>
      </c>
      <c r="F7" s="148" t="s">
        <v>6</v>
      </c>
    </row>
    <row r="8" spans="4:16" x14ac:dyDescent="0.3">
      <c r="D8" s="148" t="s">
        <v>178</v>
      </c>
      <c r="E8" s="59">
        <v>14940</v>
      </c>
      <c r="F8" s="148" t="s">
        <v>6</v>
      </c>
    </row>
    <row r="10" spans="4:16" x14ac:dyDescent="0.3">
      <c r="D10" s="148" t="s">
        <v>180</v>
      </c>
      <c r="E10" s="59">
        <f>E7-E8</f>
        <v>7870</v>
      </c>
      <c r="F10" s="148" t="s">
        <v>6</v>
      </c>
      <c r="H10" s="148" t="s">
        <v>181</v>
      </c>
      <c r="I10" s="207">
        <v>1200</v>
      </c>
    </row>
    <row r="11" spans="4:16" x14ac:dyDescent="0.3">
      <c r="D11" s="148" t="s">
        <v>179</v>
      </c>
      <c r="E11" s="206">
        <f>E10*'Energy Data'!E19</f>
        <v>709.87400000000002</v>
      </c>
    </row>
    <row r="16" spans="4:16" ht="15" thickBot="1" x14ac:dyDescent="0.35"/>
    <row r="17" spans="5:11" ht="15" thickBot="1" x14ac:dyDescent="0.35">
      <c r="E17" s="225" t="s">
        <v>174</v>
      </c>
      <c r="F17" s="226"/>
      <c r="G17" s="226"/>
      <c r="H17" s="226"/>
      <c r="I17" s="226"/>
      <c r="J17" s="226"/>
      <c r="K17" s="239"/>
    </row>
    <row r="18" spans="5:11" x14ac:dyDescent="0.3">
      <c r="E18" s="231"/>
      <c r="F18" s="232"/>
      <c r="G18" s="67" t="s">
        <v>41</v>
      </c>
      <c r="K18" s="68">
        <f>E10</f>
        <v>7870</v>
      </c>
    </row>
    <row r="19" spans="5:11" x14ac:dyDescent="0.3">
      <c r="E19" s="231"/>
      <c r="F19" s="232"/>
      <c r="G19" s="69" t="s">
        <v>42</v>
      </c>
      <c r="H19" s="70"/>
      <c r="I19" s="70"/>
      <c r="J19" s="70"/>
      <c r="K19" s="71">
        <f>E11</f>
        <v>709.87400000000002</v>
      </c>
    </row>
    <row r="20" spans="5:11" x14ac:dyDescent="0.3">
      <c r="E20" s="231"/>
      <c r="F20" s="232"/>
      <c r="G20" s="72" t="s">
        <v>43</v>
      </c>
      <c r="H20" s="73"/>
      <c r="I20" s="73"/>
      <c r="J20" s="73"/>
      <c r="K20" s="74">
        <v>0</v>
      </c>
    </row>
    <row r="21" spans="5:11" x14ac:dyDescent="0.3">
      <c r="E21" s="231"/>
      <c r="F21" s="232"/>
      <c r="G21" s="67" t="s">
        <v>44</v>
      </c>
      <c r="K21" s="68">
        <v>0</v>
      </c>
    </row>
    <row r="22" spans="5:11" x14ac:dyDescent="0.3">
      <c r="E22" s="231"/>
      <c r="F22" s="232"/>
      <c r="G22" s="67" t="s">
        <v>45</v>
      </c>
      <c r="K22" s="68">
        <f>K20-K21</f>
        <v>0</v>
      </c>
    </row>
    <row r="23" spans="5:11" ht="15" thickBot="1" x14ac:dyDescent="0.35">
      <c r="E23" s="231"/>
      <c r="F23" s="232"/>
      <c r="G23" s="75" t="s">
        <v>46</v>
      </c>
      <c r="H23" s="76"/>
      <c r="I23" s="76"/>
      <c r="J23" s="76"/>
      <c r="K23" s="77">
        <v>0</v>
      </c>
    </row>
    <row r="24" spans="5:11" ht="15" thickBot="1" x14ac:dyDescent="0.35">
      <c r="E24" s="233"/>
      <c r="F24" s="234"/>
      <c r="G24" s="59" t="s">
        <v>47</v>
      </c>
      <c r="K24" s="78">
        <f>K19</f>
        <v>709.87400000000002</v>
      </c>
    </row>
    <row r="25" spans="5:11" x14ac:dyDescent="0.3">
      <c r="E25" s="235" t="s">
        <v>48</v>
      </c>
      <c r="F25" s="236"/>
      <c r="G25" s="64" t="s">
        <v>49</v>
      </c>
      <c r="H25" s="65"/>
      <c r="I25" s="65"/>
      <c r="J25" s="65"/>
      <c r="K25" s="79">
        <v>1200</v>
      </c>
    </row>
    <row r="26" spans="5:11" ht="15" thickBot="1" x14ac:dyDescent="0.35">
      <c r="E26" s="237"/>
      <c r="F26" s="238"/>
      <c r="G26" s="75" t="s">
        <v>50</v>
      </c>
      <c r="H26" s="76"/>
      <c r="I26" s="76"/>
      <c r="J26" s="76"/>
      <c r="K26" s="80">
        <f>K25/K24</f>
        <v>1.6904408387967442</v>
      </c>
    </row>
  </sheetData>
  <mergeCells count="3">
    <mergeCell ref="E17:K17"/>
    <mergeCell ref="E18:F24"/>
    <mergeCell ref="E25:F2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1853-CB1D-444A-977B-45C95585FFC7}">
  <dimension ref="D3:P26"/>
  <sheetViews>
    <sheetView showGridLines="0" topLeftCell="A61" zoomScale="110" zoomScaleNormal="110" workbookViewId="0">
      <selection activeCell="D3" sqref="D3:K11"/>
    </sheetView>
  </sheetViews>
  <sheetFormatPr defaultRowHeight="14.4" x14ac:dyDescent="0.3"/>
  <cols>
    <col min="1" max="3" width="8.88671875" style="59"/>
    <col min="4" max="4" width="25.21875" style="59" customWidth="1"/>
    <col min="5" max="5" width="13.44140625" style="59" customWidth="1"/>
    <col min="6" max="7" width="8.88671875" style="59"/>
    <col min="8" max="8" width="13.77734375" style="59" customWidth="1"/>
    <col min="9" max="9" width="10.6640625" style="59" customWidth="1"/>
    <col min="10" max="10" width="8.5546875" style="59" customWidth="1"/>
    <col min="11" max="11" width="12.6640625" style="59" customWidth="1"/>
    <col min="12" max="16384" width="8.88671875" style="59"/>
  </cols>
  <sheetData>
    <row r="3" spans="4:16" x14ac:dyDescent="0.3">
      <c r="D3" s="60" t="s">
        <v>182</v>
      </c>
      <c r="M3" s="59" t="s">
        <v>5</v>
      </c>
      <c r="N3" s="59" t="s">
        <v>5</v>
      </c>
      <c r="P3" s="148" t="s">
        <v>5</v>
      </c>
    </row>
    <row r="4" spans="4:16" x14ac:dyDescent="0.3">
      <c r="D4" s="60" t="s">
        <v>60</v>
      </c>
      <c r="G4" s="59" t="s">
        <v>5</v>
      </c>
      <c r="H4" s="245" t="s">
        <v>189</v>
      </c>
    </row>
    <row r="5" spans="4:16" x14ac:dyDescent="0.3">
      <c r="D5" s="60"/>
      <c r="G5" s="59" t="s">
        <v>5</v>
      </c>
      <c r="H5" s="148" t="s">
        <v>5</v>
      </c>
    </row>
    <row r="6" spans="4:16" x14ac:dyDescent="0.3">
      <c r="D6" s="59" t="s">
        <v>61</v>
      </c>
      <c r="E6" s="82">
        <f>'Energy Data'!E19</f>
        <v>9.0200000000000002E-2</v>
      </c>
      <c r="F6" s="97"/>
      <c r="G6" s="148" t="s">
        <v>5</v>
      </c>
      <c r="H6" s="148" t="s">
        <v>5</v>
      </c>
    </row>
    <row r="7" spans="4:16" x14ac:dyDescent="0.3">
      <c r="D7" s="148" t="s">
        <v>175</v>
      </c>
      <c r="E7" s="59">
        <v>22810</v>
      </c>
      <c r="F7" s="148" t="s">
        <v>6</v>
      </c>
    </row>
    <row r="8" spans="4:16" x14ac:dyDescent="0.3">
      <c r="D8" s="148" t="s">
        <v>178</v>
      </c>
      <c r="E8" s="59">
        <v>14230</v>
      </c>
      <c r="F8" s="148" t="s">
        <v>6</v>
      </c>
    </row>
    <row r="10" spans="4:16" x14ac:dyDescent="0.3">
      <c r="D10" s="148" t="s">
        <v>180</v>
      </c>
      <c r="E10" s="59">
        <f>E7-E8</f>
        <v>8580</v>
      </c>
      <c r="F10" s="148" t="s">
        <v>6</v>
      </c>
      <c r="H10" s="148" t="s">
        <v>183</v>
      </c>
      <c r="I10" s="207">
        <v>15000</v>
      </c>
    </row>
    <row r="11" spans="4:16" x14ac:dyDescent="0.3">
      <c r="D11" s="148" t="s">
        <v>179</v>
      </c>
      <c r="E11" s="206">
        <f>E10*'Energy Data'!E19</f>
        <v>773.91600000000005</v>
      </c>
    </row>
    <row r="16" spans="4:16" ht="15" thickBot="1" x14ac:dyDescent="0.35"/>
    <row r="17" spans="5:11" ht="15" thickBot="1" x14ac:dyDescent="0.35">
      <c r="E17" s="225" t="s">
        <v>188</v>
      </c>
      <c r="F17" s="226"/>
      <c r="G17" s="226"/>
      <c r="H17" s="226"/>
      <c r="I17" s="226"/>
      <c r="J17" s="226"/>
      <c r="K17" s="239"/>
    </row>
    <row r="18" spans="5:11" x14ac:dyDescent="0.3">
      <c r="E18" s="231"/>
      <c r="F18" s="232"/>
      <c r="G18" s="67" t="s">
        <v>41</v>
      </c>
      <c r="K18" s="68">
        <f>E10</f>
        <v>8580</v>
      </c>
    </row>
    <row r="19" spans="5:11" x14ac:dyDescent="0.3">
      <c r="E19" s="231"/>
      <c r="F19" s="232"/>
      <c r="G19" s="69" t="s">
        <v>42</v>
      </c>
      <c r="H19" s="70"/>
      <c r="I19" s="70"/>
      <c r="J19" s="70"/>
      <c r="K19" s="71">
        <f>E11</f>
        <v>773.91600000000005</v>
      </c>
    </row>
    <row r="20" spans="5:11" x14ac:dyDescent="0.3">
      <c r="E20" s="231"/>
      <c r="F20" s="232"/>
      <c r="G20" s="72" t="s">
        <v>43</v>
      </c>
      <c r="H20" s="73"/>
      <c r="I20" s="73"/>
      <c r="J20" s="73"/>
      <c r="K20" s="74">
        <v>0</v>
      </c>
    </row>
    <row r="21" spans="5:11" x14ac:dyDescent="0.3">
      <c r="E21" s="231"/>
      <c r="F21" s="232"/>
      <c r="G21" s="67" t="s">
        <v>44</v>
      </c>
      <c r="K21" s="68">
        <v>0</v>
      </c>
    </row>
    <row r="22" spans="5:11" x14ac:dyDescent="0.3">
      <c r="E22" s="231"/>
      <c r="F22" s="232"/>
      <c r="G22" s="67" t="s">
        <v>45</v>
      </c>
      <c r="K22" s="68">
        <f>K20-K21</f>
        <v>0</v>
      </c>
    </row>
    <row r="23" spans="5:11" ht="15" thickBot="1" x14ac:dyDescent="0.35">
      <c r="E23" s="231"/>
      <c r="F23" s="232"/>
      <c r="G23" s="75" t="s">
        <v>46</v>
      </c>
      <c r="H23" s="76"/>
      <c r="I23" s="76"/>
      <c r="J23" s="76"/>
      <c r="K23" s="77">
        <v>0</v>
      </c>
    </row>
    <row r="24" spans="5:11" ht="15" thickBot="1" x14ac:dyDescent="0.35">
      <c r="E24" s="233"/>
      <c r="F24" s="234"/>
      <c r="G24" s="59" t="s">
        <v>47</v>
      </c>
      <c r="K24" s="78">
        <f>K19</f>
        <v>773.91600000000005</v>
      </c>
    </row>
    <row r="25" spans="5:11" x14ac:dyDescent="0.3">
      <c r="E25" s="235" t="s">
        <v>48</v>
      </c>
      <c r="F25" s="236"/>
      <c r="G25" s="64" t="s">
        <v>49</v>
      </c>
      <c r="H25" s="65"/>
      <c r="I25" s="65"/>
      <c r="J25" s="65"/>
      <c r="K25" s="79">
        <f>I10</f>
        <v>15000</v>
      </c>
    </row>
    <row r="26" spans="5:11" ht="15" thickBot="1" x14ac:dyDescent="0.35">
      <c r="E26" s="237"/>
      <c r="F26" s="238"/>
      <c r="G26" s="75" t="s">
        <v>50</v>
      </c>
      <c r="H26" s="76"/>
      <c r="I26" s="76"/>
      <c r="J26" s="76"/>
      <c r="K26" s="80">
        <f>K25/K24</f>
        <v>19.38194842851162</v>
      </c>
    </row>
  </sheetData>
  <mergeCells count="3">
    <mergeCell ref="E17:K17"/>
    <mergeCell ref="E18:F24"/>
    <mergeCell ref="E25:F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Contacts </vt:lpstr>
      <vt:lpstr>Energy Data</vt:lpstr>
      <vt:lpstr>EEM Summary</vt:lpstr>
      <vt:lpstr>EEM #1 Lighting Upgrade  </vt:lpstr>
      <vt:lpstr>EEM #2  Occupancy Sensors</vt:lpstr>
      <vt:lpstr>EEM #3 Upgrade Controls</vt:lpstr>
      <vt:lpstr>EEM #4 New Heat Pump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Marinello</dc:creator>
  <cp:lastModifiedBy>Suzanne Lane</cp:lastModifiedBy>
  <dcterms:created xsi:type="dcterms:W3CDTF">2022-08-08T19:34:53Z</dcterms:created>
  <dcterms:modified xsi:type="dcterms:W3CDTF">2022-09-21T13:33:07Z</dcterms:modified>
</cp:coreProperties>
</file>