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an\Documents\OSU Courses\OSU ARE 449 Fall 2023\"/>
    </mc:Choice>
  </mc:AlternateContent>
  <xr:revisionPtr revIDLastSave="0" documentId="13_ncr:1_{86EF0D45-6B17-487B-AE67-E13A58928E38}" xr6:coauthVersionLast="47" xr6:coauthVersionMax="47" xr10:uidLastSave="{00000000-0000-0000-0000-000000000000}"/>
  <bookViews>
    <workbookView xWindow="28680" yWindow="-120" windowWidth="29040" windowHeight="15720" xr2:uid="{2033475E-48EA-4A9F-8C7C-91BFE65F0F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N10" i="1"/>
  <c r="K10" i="1"/>
  <c r="J10" i="1"/>
  <c r="S13" i="1"/>
  <c r="R13" i="1"/>
  <c r="Q13" i="1"/>
  <c r="O13" i="1"/>
  <c r="N13" i="1"/>
  <c r="M13" i="1"/>
  <c r="K13" i="1"/>
  <c r="J13" i="1"/>
  <c r="J6" i="1"/>
  <c r="I13" i="1"/>
  <c r="J9" i="1"/>
  <c r="K9" i="1" s="1"/>
  <c r="J8" i="1"/>
  <c r="K8" i="1" s="1"/>
  <c r="J7" i="1"/>
  <c r="K7" i="1" s="1"/>
  <c r="K6" i="1"/>
  <c r="T6" i="1"/>
  <c r="R9" i="1"/>
  <c r="M9" i="1"/>
  <c r="I9" i="1"/>
  <c r="R8" i="1"/>
  <c r="M8" i="1"/>
  <c r="I8" i="1"/>
  <c r="R7" i="1"/>
  <c r="M7" i="1"/>
  <c r="I7" i="1"/>
  <c r="R6" i="1"/>
  <c r="M6" i="1"/>
  <c r="I6" i="1"/>
  <c r="L5" i="1"/>
  <c r="R5" i="1" s="1"/>
  <c r="I5" i="1"/>
  <c r="N6" i="1" l="1"/>
  <c r="O6" i="1" s="1"/>
  <c r="Q6" i="1" s="1"/>
  <c r="U6" i="1" s="1"/>
  <c r="S7" i="1"/>
  <c r="N7" i="1"/>
  <c r="O7" i="1" s="1"/>
  <c r="Q7" i="1" s="1"/>
  <c r="U7" i="1" s="1"/>
  <c r="N8" i="1"/>
  <c r="O8" i="1" s="1"/>
  <c r="Q8" i="1" s="1"/>
  <c r="U8" i="1" s="1"/>
  <c r="N9" i="1"/>
  <c r="O9" i="1" s="1"/>
  <c r="Q9" i="1" s="1"/>
  <c r="U9" i="1" s="1"/>
  <c r="S8" i="1"/>
  <c r="S9" i="1"/>
  <c r="S6" i="1"/>
  <c r="M5" i="1"/>
  <c r="S5" i="1" s="1"/>
</calcChain>
</file>

<file path=xl/sharedStrings.xml><?xml version="1.0" encoding="utf-8"?>
<sst xmlns="http://schemas.openxmlformats.org/spreadsheetml/2006/main" count="41" uniqueCount="39">
  <si>
    <t xml:space="preserve">Baseline </t>
  </si>
  <si>
    <t xml:space="preserve"> </t>
  </si>
  <si>
    <t>Electrical Cost</t>
  </si>
  <si>
    <t>Gas Cost</t>
  </si>
  <si>
    <t>EEM #1</t>
  </si>
  <si>
    <t>EEM #2</t>
  </si>
  <si>
    <t>EEM #3</t>
  </si>
  <si>
    <t>EEM #4</t>
  </si>
  <si>
    <t>Electrical Savings</t>
  </si>
  <si>
    <t>Elec Cost Savings</t>
  </si>
  <si>
    <t>Gas Cost Savings</t>
  </si>
  <si>
    <t>Electrical Use</t>
  </si>
  <si>
    <t>kWh</t>
  </si>
  <si>
    <t>Gas Use</t>
  </si>
  <si>
    <t>Therms</t>
  </si>
  <si>
    <t>Gas Savings</t>
  </si>
  <si>
    <t>Electric Cost per kWh</t>
  </si>
  <si>
    <t>Gas Cost per Therm</t>
  </si>
  <si>
    <t>EUI</t>
  </si>
  <si>
    <t>Conversion Factors</t>
  </si>
  <si>
    <t>1 kWh = 3410 Btu</t>
  </si>
  <si>
    <t>1 Therm = 100,000 Btu</t>
  </si>
  <si>
    <t>1,000 Btu = 1 Btu</t>
  </si>
  <si>
    <t xml:space="preserve">Building Area = </t>
  </si>
  <si>
    <t>sq. ft.</t>
  </si>
  <si>
    <t xml:space="preserve">EUI = (Elec kBtu + Gas kBtu)/ floor Area </t>
  </si>
  <si>
    <t>`</t>
  </si>
  <si>
    <t>Total Utility Cost</t>
  </si>
  <si>
    <t>Measure Cost</t>
  </si>
  <si>
    <t>Simple Payback</t>
  </si>
  <si>
    <t>na</t>
  </si>
  <si>
    <t>Total Savings</t>
  </si>
  <si>
    <t>Years</t>
  </si>
  <si>
    <t>Lighting Upgrade</t>
  </si>
  <si>
    <t>Boiler Replace</t>
  </si>
  <si>
    <t>New Windows</t>
  </si>
  <si>
    <t>Variable Speed Pumps</t>
  </si>
  <si>
    <t>EEMs Combined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</si>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</sst>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_(&quot;$&quot;* #,##0.000_);_(&quot;$&quot;* \(#,##0.000\);_(&quot;$&quot;* &quot;-&quot;???_);_(@_)"/>
    <numFmt numFmtId="166" formatCode="0.0"/>
    <numFmt numFmtId="167" formatCode="_(&quot;$&quot;* #,##0.00_);_(&quot;$&quot;* \(#,##0.00\);_(&quot;$&quot;* &quot;-&quot;???_);_(@_)"/>
    <numFmt numFmtId="168" formatCode="_(&quot;$&quot;* #,##0_);_(&quot;$&quot;* \(#,##0\);_(&quot;$&quot;* &quot;-&quot;??_);_(@_)"/>
    <numFmt numFmtId="169" formatCode="_(&quot;$&quot;* #,##0_);_(&quot;$&quot;* \(#,##0\);_(&quot;$&quot;* &quot;-&quot;?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3" fontId="0" fillId="0" borderId="0" xfId="0" applyNumberFormat="1"/>
    <xf numFmtId="165" fontId="0" fillId="0" borderId="0" xfId="0" applyNumberFormat="1"/>
    <xf numFmtId="44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1" applyNumberFormat="1" applyFont="1"/>
    <xf numFmtId="168" fontId="0" fillId="0" borderId="0" xfId="0" applyNumberFormat="1"/>
    <xf numFmtId="169" fontId="0" fillId="0" borderId="0" xfId="0" applyNumberForma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888A-5212-472F-891E-CE6B015B525A}">
  <dimension ref="B3:U21"/>
  <sheetViews>
    <sheetView tabSelected="1" zoomScale="60" zoomScaleNormal="60" workbookViewId="0">
      <selection activeCell="U6" sqref="U6"/>
    </sheetView>
  </sheetViews>
  <sheetFormatPr defaultRowHeight="14.4" x14ac:dyDescent="0.3"/>
  <cols>
    <col min="2" max="2" width="12.6640625" customWidth="1"/>
    <col min="4" max="4" width="17" customWidth="1"/>
    <col min="6" max="6" width="16" customWidth="1"/>
    <col min="7" max="7" width="22.33203125" customWidth="1"/>
    <col min="8" max="8" width="18.109375" customWidth="1"/>
    <col min="9" max="11" width="16.33203125" customWidth="1"/>
    <col min="12" max="12" width="12.44140625" customWidth="1"/>
    <col min="13" max="13" width="14.88671875" customWidth="1"/>
    <col min="14" max="14" width="12.44140625" customWidth="1"/>
    <col min="15" max="15" width="16.5546875" customWidth="1"/>
    <col min="17" max="17" width="18.33203125" customWidth="1"/>
    <col min="19" max="19" width="17.109375" customWidth="1"/>
    <col min="20" max="20" width="14.44140625" customWidth="1"/>
  </cols>
  <sheetData>
    <row r="3" spans="2:21" x14ac:dyDescent="0.3">
      <c r="H3" t="s">
        <v>11</v>
      </c>
      <c r="I3" t="s">
        <v>2</v>
      </c>
      <c r="J3" t="s">
        <v>8</v>
      </c>
      <c r="K3" t="s">
        <v>9</v>
      </c>
      <c r="L3" t="s">
        <v>13</v>
      </c>
      <c r="M3" t="s">
        <v>3</v>
      </c>
      <c r="N3" t="s">
        <v>15</v>
      </c>
      <c r="O3" t="s">
        <v>10</v>
      </c>
      <c r="Q3" t="s">
        <v>31</v>
      </c>
      <c r="R3" t="s">
        <v>18</v>
      </c>
      <c r="S3" t="s">
        <v>27</v>
      </c>
      <c r="T3" t="s">
        <v>28</v>
      </c>
      <c r="U3" t="s">
        <v>29</v>
      </c>
    </row>
    <row r="4" spans="2:21" x14ac:dyDescent="0.3">
      <c r="H4" t="s">
        <v>12</v>
      </c>
      <c r="J4" t="s">
        <v>12</v>
      </c>
      <c r="L4" t="s">
        <v>14</v>
      </c>
      <c r="N4" t="s">
        <v>14</v>
      </c>
      <c r="U4" t="s">
        <v>32</v>
      </c>
    </row>
    <row r="5" spans="2:21" x14ac:dyDescent="0.3">
      <c r="B5" t="s">
        <v>16</v>
      </c>
      <c r="D5" s="1">
        <v>7.4999999999999997E-2</v>
      </c>
      <c r="F5" t="s">
        <v>0</v>
      </c>
      <c r="H5" s="2">
        <v>869010</v>
      </c>
      <c r="I5" s="4">
        <f>H5*D5</f>
        <v>65175.75</v>
      </c>
      <c r="L5">
        <f>2044000000/100000</f>
        <v>20440</v>
      </c>
      <c r="M5" s="3">
        <f>L5*D6</f>
        <v>16352</v>
      </c>
      <c r="R5" s="5">
        <f>((H5*3410/1000)+(L5/100000*1000))/D19</f>
        <v>47.416455999999997</v>
      </c>
      <c r="S5" s="9">
        <f>M5+I5</f>
        <v>81527.75</v>
      </c>
      <c r="T5" t="s">
        <v>30</v>
      </c>
    </row>
    <row r="6" spans="2:21" x14ac:dyDescent="0.3">
      <c r="B6" t="s">
        <v>17</v>
      </c>
      <c r="D6" s="1">
        <v>0.8</v>
      </c>
      <c r="F6" t="s">
        <v>4</v>
      </c>
      <c r="G6" t="s">
        <v>33</v>
      </c>
      <c r="H6" s="2">
        <v>753390</v>
      </c>
      <c r="I6" s="4">
        <f>H6*D5</f>
        <v>56504.25</v>
      </c>
      <c r="J6" s="2">
        <f>H5-H6</f>
        <v>115620</v>
      </c>
      <c r="K6" s="8">
        <f>J6*D5</f>
        <v>8671.5</v>
      </c>
      <c r="L6">
        <v>21907</v>
      </c>
      <c r="M6" s="4">
        <f>L6*D6</f>
        <v>17525.600000000002</v>
      </c>
      <c r="N6">
        <f>L5-L6</f>
        <v>-1467</v>
      </c>
      <c r="O6" s="4">
        <f>N6*D6</f>
        <v>-1173.6000000000001</v>
      </c>
      <c r="Q6" s="8">
        <f>K6+O6</f>
        <v>7497.9</v>
      </c>
      <c r="R6" s="5">
        <f>((H6*3410/1000)+(L6/100000*1000))/D19</f>
        <v>41.108463519999994</v>
      </c>
      <c r="S6" s="9">
        <f t="shared" ref="S6:S9" si="0">M6+I6</f>
        <v>74029.850000000006</v>
      </c>
      <c r="T6" s="7">
        <f>1.5*D19</f>
        <v>93750</v>
      </c>
      <c r="U6" s="10">
        <f>T6/Q6</f>
        <v>12.503500980274477</v>
      </c>
    </row>
    <row r="7" spans="2:21" x14ac:dyDescent="0.3">
      <c r="F7" t="s">
        <v>5</v>
      </c>
      <c r="G7" t="s">
        <v>34</v>
      </c>
      <c r="H7">
        <v>871340</v>
      </c>
      <c r="I7" s="4">
        <f>H7*D5</f>
        <v>65350.5</v>
      </c>
      <c r="J7" s="2">
        <f>H5-H7</f>
        <v>-2330</v>
      </c>
      <c r="K7" s="8">
        <f>J7*D5</f>
        <v>-174.75</v>
      </c>
      <c r="L7">
        <v>15726</v>
      </c>
      <c r="M7" s="4">
        <f>L7*D6</f>
        <v>12580.800000000001</v>
      </c>
      <c r="N7">
        <f>L5-L7</f>
        <v>4714</v>
      </c>
      <c r="O7" s="4">
        <f>N7*D6</f>
        <v>3771.2000000000003</v>
      </c>
      <c r="Q7" s="8">
        <f t="shared" ref="Q7:Q9" si="1">K7+O7</f>
        <v>3596.4500000000003</v>
      </c>
      <c r="R7" s="5">
        <f>((H7*3410/1000)+(L7/100000*1000))/D19</f>
        <v>47.542826559999995</v>
      </c>
      <c r="S7" s="9">
        <f t="shared" si="0"/>
        <v>77931.3</v>
      </c>
      <c r="T7" s="7">
        <v>12000</v>
      </c>
      <c r="U7" s="10">
        <f t="shared" ref="U7:U9" si="2">T7/Q7</f>
        <v>3.3366236149536346</v>
      </c>
    </row>
    <row r="8" spans="2:21" x14ac:dyDescent="0.3">
      <c r="F8" t="s">
        <v>6</v>
      </c>
      <c r="G8" t="s">
        <v>35</v>
      </c>
      <c r="H8">
        <v>834860</v>
      </c>
      <c r="I8" s="4">
        <f>H8*D5</f>
        <v>62614.5</v>
      </c>
      <c r="J8" s="2">
        <f>H5-H8</f>
        <v>34150</v>
      </c>
      <c r="K8" s="8">
        <f>J8*D5</f>
        <v>2561.25</v>
      </c>
      <c r="L8">
        <v>15735</v>
      </c>
      <c r="M8" s="4">
        <f>L8*D6</f>
        <v>12588</v>
      </c>
      <c r="N8">
        <f>L5-L8</f>
        <v>4705</v>
      </c>
      <c r="O8" s="4">
        <f>N8*D6</f>
        <v>3764</v>
      </c>
      <c r="Q8" s="8">
        <f t="shared" si="1"/>
        <v>6325.25</v>
      </c>
      <c r="R8" s="5">
        <f>((H8*3410/1000)+(L8/100000*1000))/D19</f>
        <v>45.552479200000001</v>
      </c>
      <c r="S8" s="9">
        <f t="shared" si="0"/>
        <v>75202.5</v>
      </c>
      <c r="T8" s="7">
        <v>320000</v>
      </c>
      <c r="U8" s="10">
        <f t="shared" si="2"/>
        <v>50.590885735741672</v>
      </c>
    </row>
    <row r="9" spans="2:21" x14ac:dyDescent="0.3">
      <c r="F9" t="s">
        <v>7</v>
      </c>
      <c r="G9" t="s">
        <v>36</v>
      </c>
      <c r="H9">
        <v>849650</v>
      </c>
      <c r="I9" s="6">
        <f>H9*D5</f>
        <v>63723.75</v>
      </c>
      <c r="J9" s="2">
        <f>H5-H9</f>
        <v>19360</v>
      </c>
      <c r="K9" s="8">
        <f>J9*D5</f>
        <v>1452</v>
      </c>
      <c r="L9">
        <v>20490</v>
      </c>
      <c r="M9" s="4">
        <f>L9*D6</f>
        <v>16392</v>
      </c>
      <c r="N9">
        <f>L5-L9</f>
        <v>-50</v>
      </c>
      <c r="O9" s="4">
        <f>N9*D6</f>
        <v>-40</v>
      </c>
      <c r="Q9" s="8">
        <f t="shared" si="1"/>
        <v>1412</v>
      </c>
      <c r="R9" s="5">
        <f>((H9*3410/1000)+(L9/100000*1000))/D19</f>
        <v>46.360182399999999</v>
      </c>
      <c r="S9" s="9">
        <f t="shared" si="0"/>
        <v>80115.75</v>
      </c>
      <c r="T9" s="7">
        <v>11000</v>
      </c>
      <c r="U9" s="10">
        <f t="shared" si="2"/>
        <v>7.7903682719546739</v>
      </c>
    </row>
    <row r="10" spans="2:21" x14ac:dyDescent="0.3">
      <c r="F10" t="s">
        <v>38</v>
      </c>
      <c r="G10" t="s">
        <v>1</v>
      </c>
      <c r="I10" s="6"/>
      <c r="J10" s="2">
        <f>SUM(J6:J9)</f>
        <v>166800</v>
      </c>
      <c r="K10" s="8">
        <f>SUM(K6:K9)</f>
        <v>12510</v>
      </c>
      <c r="M10" s="4"/>
      <c r="N10">
        <f>SUM(N6:N9)</f>
        <v>7902</v>
      </c>
      <c r="O10" s="4">
        <f>SUM(O6:O9)</f>
        <v>6321.6</v>
      </c>
      <c r="Q10" s="8"/>
      <c r="R10" s="5"/>
      <c r="S10" s="9"/>
      <c r="T10" s="7"/>
      <c r="U10" s="10"/>
    </row>
    <row r="11" spans="2:21" x14ac:dyDescent="0.3">
      <c r="I11" s="6"/>
      <c r="J11" s="2"/>
      <c r="K11" s="8"/>
      <c r="M11" s="4"/>
      <c r="O11" s="4"/>
      <c r="Q11" s="8"/>
      <c r="R11" s="5"/>
      <c r="S11" s="9"/>
      <c r="T11" s="7"/>
      <c r="U11" s="10"/>
    </row>
    <row r="12" spans="2:21" x14ac:dyDescent="0.3">
      <c r="I12" s="6"/>
      <c r="J12" s="2"/>
      <c r="K12" s="8"/>
      <c r="M12" s="4"/>
      <c r="O12" s="4"/>
      <c r="Q12" s="8"/>
      <c r="R12" s="5"/>
      <c r="S12" s="9"/>
      <c r="T12" s="7"/>
      <c r="U12" s="10"/>
    </row>
    <row r="13" spans="2:21" x14ac:dyDescent="0.3">
      <c r="F13" t="s">
        <v>37</v>
      </c>
      <c r="H13">
        <v>704620</v>
      </c>
      <c r="I13" s="6">
        <f>H13*D5</f>
        <v>52846.5</v>
      </c>
      <c r="J13" s="2">
        <f>H5-H13</f>
        <v>164390</v>
      </c>
      <c r="K13" s="8">
        <f>I5-I13</f>
        <v>12329.25</v>
      </c>
      <c r="L13">
        <v>13327</v>
      </c>
      <c r="M13" s="4">
        <f>L13*D6</f>
        <v>10661.6</v>
      </c>
      <c r="N13">
        <f>L5-L13</f>
        <v>7113</v>
      </c>
      <c r="O13" s="4">
        <f>M5-M13</f>
        <v>5690.4</v>
      </c>
      <c r="Q13" s="8">
        <f>O13+K13</f>
        <v>18019.650000000001</v>
      </c>
      <c r="R13" s="5">
        <f>((H13*3410/1000)+(L13/100000*1000))/D19</f>
        <v>38.44619952</v>
      </c>
      <c r="S13" s="9">
        <f>M13+I13</f>
        <v>63508.1</v>
      </c>
      <c r="T13" s="7"/>
      <c r="U13" s="10"/>
    </row>
    <row r="14" spans="2:21" x14ac:dyDescent="0.3">
      <c r="B14" t="s">
        <v>19</v>
      </c>
      <c r="T14" s="7"/>
    </row>
    <row r="15" spans="2:21" x14ac:dyDescent="0.3">
      <c r="B15" t="s">
        <v>20</v>
      </c>
    </row>
    <row r="16" spans="2:21" x14ac:dyDescent="0.3">
      <c r="B16" t="s">
        <v>21</v>
      </c>
    </row>
    <row r="17" spans="2:19" x14ac:dyDescent="0.3">
      <c r="B17" t="s">
        <v>22</v>
      </c>
    </row>
    <row r="19" spans="2:19" x14ac:dyDescent="0.3">
      <c r="B19" t="s">
        <v>23</v>
      </c>
      <c r="D19" s="2">
        <v>62500</v>
      </c>
      <c r="E19" t="s">
        <v>24</v>
      </c>
    </row>
    <row r="20" spans="2:19" x14ac:dyDescent="0.3">
      <c r="S20" t="s">
        <v>26</v>
      </c>
    </row>
    <row r="21" spans="2:19" x14ac:dyDescent="0.3">
      <c r="B2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Lane</dc:creator>
  <cp:lastModifiedBy>Suzanne Lane</cp:lastModifiedBy>
  <dcterms:created xsi:type="dcterms:W3CDTF">2023-11-27T17:23:21Z</dcterms:created>
  <dcterms:modified xsi:type="dcterms:W3CDTF">2024-01-11T18:58:13Z</dcterms:modified>
</cp:coreProperties>
</file>